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ЩЕСТВЕННОСТЬ" sheetId="1" r:id="rId1"/>
    <sheet name="44-ФЗ" sheetId="2" r:id="rId2"/>
  </sheets>
  <definedNames>
    <definedName name="_xlnm.Print_Area" localSheetId="1">'44-ФЗ'!$A$1:$J$37</definedName>
    <definedName name="_xlnm.Print_Area" localSheetId="0">'СУЩЕСТВЕННОСТЬ'!$A$1:$AB$56</definedName>
  </definedNames>
  <calcPr fullCalcOnLoad="1"/>
</workbook>
</file>

<file path=xl/sharedStrings.xml><?xml version="1.0" encoding="utf-8"?>
<sst xmlns="http://schemas.openxmlformats.org/spreadsheetml/2006/main" count="248" uniqueCount="100">
  <si>
    <t>Комитет по экономике и управлению муниципальным имуществом администрации города Заринска</t>
  </si>
  <si>
    <t>Комитет по управлению городским хозяйством, промышленностью, транспортом и связью администрации города Заринска</t>
  </si>
  <si>
    <t>Муниципальное бюджетное дошкольное образовательное учреждение детский сад общеразвивающего вида № 2 "Дюймовочка" города Заринска</t>
  </si>
  <si>
    <t>Муниципальное бюджетное дошкольное образовательное учреждение детский сад общеразвивающего вида № 4 "Золотой ключик" города Заринска</t>
  </si>
  <si>
    <t>муниципальное бюджетное дошкольное образовательное учреждение "Центр развития ребенка-детский  сад № 11 "Рябинушка" города Заринска</t>
  </si>
  <si>
    <t>Муниципальное бюджетное дошкольное образовательное учреждение детский сад комбинированного вида № 10 "Светлячок" города Заринска</t>
  </si>
  <si>
    <t>Муниципальное бюджетное дошкольное образовательное учреждение детский сад общеразвивающего вида № 14 "Родничок" города Заринска</t>
  </si>
  <si>
    <t>Муниципальное бюджетное общеобразовательное учреждение средняя общеобразовательная школа № 2 города Заринска</t>
  </si>
  <si>
    <t>Муниципальное бюджетное общеобразовательное учреждение средняя общеобразовательная школа № 3 города Заринска</t>
  </si>
  <si>
    <t>Муниципальное бюджетное образовательное учреждение дополнительного образования детей "Центр детского творчества" города Заринска</t>
  </si>
  <si>
    <t>Заринское городское Собрание депутатов Алтайского края</t>
  </si>
  <si>
    <t>Муниципальное бюджетное дошкольное образовательное учреждение детский сад  общеразвивающего вида №12 "Колокольчик" города Заринска</t>
  </si>
  <si>
    <t>Муниципальное бюджетное дошкольное образовательное учреждение детский сад общеразвивающего вида № 3 "Теремок" города Заринска</t>
  </si>
  <si>
    <t xml:space="preserve">Муниципальное бюджетное учреждение культуры Городской дом культуры «Строитель» </t>
  </si>
  <si>
    <t>Муниципальное бюджетное учреждение культуры Дом культуры «Северный»</t>
  </si>
  <si>
    <t>Муниципальное бюджетное учреждение культуры Дом культуры «Балиндер»</t>
  </si>
  <si>
    <t xml:space="preserve">Муниципальное бюджетное учреждение культуры «Центральная библиотечная система» </t>
  </si>
  <si>
    <t xml:space="preserve">Муниципальное бюджетное учреждение культуры «Мемориал Славы» </t>
  </si>
  <si>
    <t xml:space="preserve">Муниципальное бюджетное общеобразовательное учреждение средняя общеобразовательная школа № 1 города Заринска </t>
  </si>
  <si>
    <t xml:space="preserve">Муниципальное бюджетное общеобразовательное учреждение средняя общеобразовательная школа № 4 города Заринска </t>
  </si>
  <si>
    <t xml:space="preserve">Муниципальное бюджетное общеобразовательное учреждение средняя общеобразовательная школа № 7 города Заринска </t>
  </si>
  <si>
    <t xml:space="preserve">Муниципальное бюджетное общеобразовательное учреждение "Лицей "Бригантина" города Заринска </t>
  </si>
  <si>
    <t xml:space="preserve">Муниципальное бюджетное дошкольное образовательное учреждение детский сад общеразвивающего вида № 5 "Кораблик" города Заринска </t>
  </si>
  <si>
    <t xml:space="preserve">Муниципальное бюджетное учреждение дополнительного образования «Детская художественная школа» города Заринска </t>
  </si>
  <si>
    <t xml:space="preserve">Муниципальное бюджетное учреждение дополнительного образования «Детская музыкальная школа № 2» города Заринска </t>
  </si>
  <si>
    <t>Комитет по образованию администрации города Заринска</t>
  </si>
  <si>
    <t>Муниципальное автономное учреждение города Заринска "Спортивная школа"</t>
  </si>
  <si>
    <t>Муниципальное унитарное предприятие "Стабильность"</t>
  </si>
  <si>
    <t xml:space="preserve">Комитет по культуре администрации города Заринска </t>
  </si>
  <si>
    <t xml:space="preserve">Муниципальное автономное учреждение спортивно-оздоровительный комплекс "Олимп" </t>
  </si>
  <si>
    <t xml:space="preserve">Муниципальное автономное учреждение города Заринска "Редакция газеты "Новое время" </t>
  </si>
  <si>
    <t xml:space="preserve">муниципальное бюджетное дошкольное образовательное учреждение детский сад общеразвивающего вида № 1 "Березка" города Заринска </t>
  </si>
  <si>
    <t xml:space="preserve">Муниципальное бюджетное дошкольное образовательное учреждение детский сад № 7 "Сказочная полянка" общеразвивающего вида города Заринска </t>
  </si>
  <si>
    <t>Период проведения последней ревизии</t>
  </si>
  <si>
    <t>Дата подписания акта</t>
  </si>
  <si>
    <t>с 01.01.2017 года по 01.07.2020 года</t>
  </si>
  <si>
    <t>с 01.01.2017 года по 01.04.2020 года</t>
  </si>
  <si>
    <t xml:space="preserve">Муниципальное бюджетное общеобразовательное учреждение средняя общеобразовательная школа № 15 с углубленным изучением отдельных предметов города Заринска </t>
  </si>
  <si>
    <t>с 01.01.2017 года по 31.12.2019 года</t>
  </si>
  <si>
    <t>с 01.01.2016 года по 31.12.2018 года</t>
  </si>
  <si>
    <t>с 01.01.2016 года по 01.04.2019 года</t>
  </si>
  <si>
    <t>с 01.01.2016 года по 01.07.2019 года</t>
  </si>
  <si>
    <t xml:space="preserve">с 01.01.2016 года по 01.10.2019 года </t>
  </si>
  <si>
    <t>с 01.01.2015 года по 31.12.2017 года</t>
  </si>
  <si>
    <t>с 01.01.2015 года по 01.04.2018 года</t>
  </si>
  <si>
    <t>с 01.01.2016 года по 01.07.2018 года</t>
  </si>
  <si>
    <t xml:space="preserve">Наименование объекта контроля / групп объектов контроля внутреннего муниципального финансового контроля </t>
  </si>
  <si>
    <t xml:space="preserve">объекты контроля </t>
  </si>
  <si>
    <t xml:space="preserve">группы объектов контроля </t>
  </si>
  <si>
    <t>с 01.01.2014 года по 31.12.2016 года</t>
  </si>
  <si>
    <t>с 01.01.2015 года по 31.12.2016 года</t>
  </si>
  <si>
    <t>ТАБЛИЦА ОПРЕДЕЛЕНИЯ ЗНАЧЕНИЯ КРИТЕРИЯ "СУЩЕСТВЕННОСТЬ ПОСЛЕДСТВИЙ НАРУШЕНИЯ"</t>
  </si>
  <si>
    <t>Объемы финансового обеспечения деятельности объекта контроля или выполнения мероприятий (мер муниципальной поддержки) за счет средств бюджета и (или) средств, предоставленных из бюджета, в проверяемые отчетные периоды (в целом и (или) дифференцированно) по видам расходов, источников финансирования дефицита бюджета</t>
  </si>
  <si>
    <t>Объем финансового обеспечения                                (тыс. руб.)</t>
  </si>
  <si>
    <t>Значение показателя                                                                       Рсущ  (0, 10, 20)</t>
  </si>
  <si>
    <t>Значение показателя Рсущ                        (0, 10)</t>
  </si>
  <si>
    <t xml:space="preserve">Максимальное значение показателей                                                       (max Pсущ)                   </t>
  </si>
  <si>
    <t>Значение критерия «существенность» (Ксущ)</t>
  </si>
  <si>
    <t xml:space="preserve">Значение критерия «существенность» (Ксущ)                                         </t>
  </si>
  <si>
    <t xml:space="preserve">наличие мероприятий по выполнению Указов Президента Российской Федерации </t>
  </si>
  <si>
    <t>наличие мероприятий по выполнению Указов Президента Российской Федерации (зарплата)</t>
  </si>
  <si>
    <t>наличие мероприятий по выполнению Указов Президента Российской Федерации (парки);</t>
  </si>
  <si>
    <t>федеральный проект "Акселерация субъектов малого и среднего предпринимательства";</t>
  </si>
  <si>
    <t>наличие мероприятий по выполнению Указов Президента Российской Федерации (предпринимательство, водопровод);</t>
  </si>
  <si>
    <t xml:space="preserve">постановление Правительства Алтайского края от 31.05.2019 N 199 "О повышении предельных размеров денежных вознаграждений депутатов, выборных должностных лиц местного самоуправления, осуществляющих свои полномочия на постоянной основе, и предельных размеров должностных окладов муниципальных служащих и о внесении изменений в постановление Администрации Алтайского края от 31.01.2008 N 45"
</t>
  </si>
  <si>
    <t>постановление Правительства Алтайского края от 31.05.2019 N 199 "О повышении предельных размеров денежных вознаграждений депутатов, выборных должностных лиц местного самоуправления, осуществляющих свои полномочия на постоянной основе, и предельных размеров должностных окладов муниципальных служащих и о внесении изменений в постановление Администрации Алтайского края от 31.01.2008 N 45"</t>
  </si>
  <si>
    <t>наличие мероприятий по выполнению Указов Президента Российской Федерации;</t>
  </si>
  <si>
    <t xml:space="preserve">федеральный проект "Спорт-норма жизни" </t>
  </si>
  <si>
    <t>Величина объема принятых обязательств объекта контроля</t>
  </si>
  <si>
    <t>Значимость мероприятий (мер муниципальной поддержки), в отношении которых возможно проведение контрольного мероприятия</t>
  </si>
  <si>
    <t>Наличие / отсутствие за год, предшествующий году, в котором осуществляется планирование контрольных мероприятий,  финансирования мероприятий по выполнению Указов Президента Российской Федерации, национальных проектов, поручений Губернатора Алтайского края</t>
  </si>
  <si>
    <t>Значение показателя Рсущ                       (0, 10, 20)</t>
  </si>
  <si>
    <t>Осуществление объектом контроля закупок товаров, работ, услуг для обеспечения муниципальных нужд, соответствующих следующим параметрам:</t>
  </si>
  <si>
    <t>Значение показателя Рсущ                        (0, 5, 10)</t>
  </si>
  <si>
    <t>44-фз</t>
  </si>
  <si>
    <t>№ п/п</t>
  </si>
  <si>
    <t>Наименование объекта контроля</t>
  </si>
  <si>
    <t>План-график</t>
  </si>
  <si>
    <t>ИНН</t>
  </si>
  <si>
    <t>утвержден</t>
  </si>
  <si>
    <t>СГОЗ</t>
  </si>
  <si>
    <t>сумма договоров, заключенных у единственного поставщика по причине несостоявшейся конкурентной процедуры</t>
  </si>
  <si>
    <t>%</t>
  </si>
  <si>
    <t>-</t>
  </si>
  <si>
    <t>договора, заключенные с помощью состоявших конкурентных процедур</t>
  </si>
  <si>
    <t>Доля осуществлённых закупок товаров, работ, услуг для обеспечения муниципальных нужд у единственного поставщика по причине несостоявшейся конкурентной процедуры или на основании пунктов 2 и 9 части 1 статьи 93 Федерального закона № 44-ФЗ (%)</t>
  </si>
  <si>
    <t>Осуществление закупки товаров, работ, услуг для обеспечения муниципальных нужд у единственного поставщика по причине несостоявшейся конкурентной процедуры или на основании пунктов 2 и 9 части 1 статьи 93 Федерального закона № 44-ФЗ</t>
  </si>
  <si>
    <t>Наличие условия об исполнении контракта по этапам</t>
  </si>
  <si>
    <t xml:space="preserve">Доля осуществлённых закупок товаров, работ, услуг для обеспечения муниципальных нужд с наличием условий об исполнении контракта по этапам в общем объёме закупок, осуществленных объектом контроля за текущий финансовый год </t>
  </si>
  <si>
    <t>договора, в исполнении которых предусмотрена этапность</t>
  </si>
  <si>
    <t>наличие условия о выплате аванса</t>
  </si>
  <si>
    <t xml:space="preserve">Доля осуществлённых закупок товаров, работ, услуг для обеспечения муниципальных нужд с наличием условий о выплате аванса </t>
  </si>
  <si>
    <t>заключение контракта по результатам повторной закупки при условии расторжения первоначального контракта по соглашению сторон</t>
  </si>
  <si>
    <t xml:space="preserve">Доля осуществлённых закупок товаров, работ, услуг для обеспечения муниципальных нужд по результатам повторной закупки при условии расторжения первоначального контракта по соглашению сторон </t>
  </si>
  <si>
    <t>Величина объема принятых в текущем финансовом году бюджетных обязательств - расходных обязательств, подлежащих исполнению в соответствующем финансовом году                (тыс. руб.)</t>
  </si>
  <si>
    <t xml:space="preserve">Суммарное значение показателей                                        (Σ Pсущ)           </t>
  </si>
  <si>
    <t>Суммарное значение критерия «существенность»                          (Σ Ксущ)</t>
  </si>
  <si>
    <t>Исполнитель: начальник контрольно-ревизионного отдела комитета администрации города Заринска по финансам, налоговой и кредитной политике</t>
  </si>
  <si>
    <t>Дьячкова Н.С.</t>
  </si>
  <si>
    <t xml:space="preserve">федеральный проект "Формирование комфортной городской среды"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</si>
</sst>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#,##0.000"/>
    <numFmt numFmtId="202" formatCode="#,##0.000\ _₽"/>
    <numFmt numFmtId="203" formatCode="#,##0.00\ _₽"/>
    <numFmt numFmtId="204" formatCode="#,##0.0\ _₽"/>
    <numFmt numFmtId="205" formatCode="#,##0\ _₽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3" tint="-0.4999699890613556"/>
      <name val="Times New Roman"/>
      <family val="1"/>
    </font>
    <font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-0.4999699890613556"/>
      <name val="Times New Roman"/>
      <family val="1"/>
    </font>
    <font>
      <sz val="12"/>
      <color theme="3" tint="-0.4999699890613556"/>
      <name val="Times New Roman"/>
      <family val="1"/>
    </font>
    <font>
      <b/>
      <sz val="12"/>
      <color theme="3" tint="-0.49996998906135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202" fontId="4" fillId="33" borderId="0" xfId="0" applyNumberFormat="1" applyFont="1" applyFill="1" applyAlignment="1">
      <alignment vertical="center" wrapText="1"/>
    </xf>
    <xf numFmtId="202" fontId="6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center" vertical="center" wrapText="1"/>
    </xf>
    <xf numFmtId="202" fontId="4" fillId="33" borderId="0" xfId="0" applyNumberFormat="1" applyFont="1" applyFill="1" applyAlignment="1">
      <alignment horizontal="center" vertical="center" wrapText="1"/>
    </xf>
    <xf numFmtId="0" fontId="51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52" fillId="33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203" fontId="4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203" fontId="4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203" fontId="52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justify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203" fontId="4" fillId="0" borderId="10" xfId="0" applyNumberFormat="1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justify" vertical="center" wrapText="1"/>
    </xf>
    <xf numFmtId="0" fontId="52" fillId="0" borderId="12" xfId="0" applyFont="1" applyBorder="1" applyAlignment="1">
      <alignment horizontal="center" vertical="center" wrapText="1"/>
    </xf>
    <xf numFmtId="203" fontId="52" fillId="0" borderId="12" xfId="0" applyNumberFormat="1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203" fontId="4" fillId="0" borderId="12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203" fontId="5" fillId="0" borderId="13" xfId="0" applyNumberFormat="1" applyFont="1" applyBorder="1" applyAlignment="1">
      <alignment horizontal="center" vertical="center" wrapText="1"/>
    </xf>
    <xf numFmtId="203" fontId="4" fillId="34" borderId="11" xfId="0" applyNumberFormat="1" applyFont="1" applyFill="1" applyBorder="1" applyAlignment="1">
      <alignment horizontal="center" vertical="center" wrapText="1"/>
    </xf>
    <xf numFmtId="203" fontId="4" fillId="0" borderId="14" xfId="0" applyNumberFormat="1" applyFont="1" applyBorder="1" applyAlignment="1">
      <alignment horizontal="center" vertical="center" wrapText="1"/>
    </xf>
    <xf numFmtId="203" fontId="4" fillId="0" borderId="15" xfId="0" applyNumberFormat="1" applyFont="1" applyBorder="1" applyAlignment="1">
      <alignment horizontal="center" vertical="center" wrapText="1"/>
    </xf>
    <xf numFmtId="203" fontId="4" fillId="0" borderId="16" xfId="0" applyNumberFormat="1" applyFont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203" fontId="4" fillId="0" borderId="21" xfId="0" applyNumberFormat="1" applyFont="1" applyBorder="1" applyAlignment="1">
      <alignment horizontal="center" vertical="center" wrapText="1"/>
    </xf>
    <xf numFmtId="2" fontId="4" fillId="35" borderId="22" xfId="0" applyNumberFormat="1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 wrapText="1"/>
    </xf>
    <xf numFmtId="0" fontId="52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203" fontId="4" fillId="0" borderId="27" xfId="0" applyNumberFormat="1" applyFont="1" applyBorder="1" applyAlignment="1">
      <alignment horizontal="center" vertical="center" wrapText="1"/>
    </xf>
    <xf numFmtId="203" fontId="4" fillId="0" borderId="18" xfId="0" applyNumberFormat="1" applyFont="1" applyBorder="1" applyAlignment="1">
      <alignment horizontal="center" vertical="center" wrapText="1"/>
    </xf>
    <xf numFmtId="203" fontId="4" fillId="0" borderId="28" xfId="0" applyNumberFormat="1" applyFont="1" applyBorder="1" applyAlignment="1">
      <alignment horizontal="center" vertical="center" wrapText="1"/>
    </xf>
    <xf numFmtId="2" fontId="4" fillId="35" borderId="23" xfId="0" applyNumberFormat="1" applyFont="1" applyFill="1" applyBorder="1" applyAlignment="1">
      <alignment horizontal="center" vertical="center" wrapText="1"/>
    </xf>
    <xf numFmtId="203" fontId="4" fillId="33" borderId="11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205" fontId="5" fillId="33" borderId="0" xfId="0" applyNumberFormat="1" applyFont="1" applyFill="1" applyAlignment="1">
      <alignment horizontal="center" vertical="center" wrapText="1"/>
    </xf>
    <xf numFmtId="202" fontId="5" fillId="33" borderId="1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205" fontId="5" fillId="36" borderId="11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202" fontId="55" fillId="33" borderId="11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1" fontId="56" fillId="36" borderId="11" xfId="0" applyNumberFormat="1" applyFont="1" applyFill="1" applyBorder="1" applyAlignment="1">
      <alignment horizontal="center" vertical="center" wrapText="1"/>
    </xf>
    <xf numFmtId="202" fontId="51" fillId="33" borderId="11" xfId="0" applyNumberFormat="1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205" fontId="54" fillId="36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02" fontId="4" fillId="33" borderId="11" xfId="0" applyNumberFormat="1" applyFont="1" applyFill="1" applyBorder="1" applyAlignment="1">
      <alignment horizontal="center" vertical="center" wrapText="1"/>
    </xf>
    <xf numFmtId="1" fontId="5" fillId="36" borderId="11" xfId="0" applyNumberFormat="1" applyFont="1" applyFill="1" applyBorder="1" applyAlignment="1">
      <alignment horizontal="center" vertical="center" wrapText="1"/>
    </xf>
    <xf numFmtId="200" fontId="54" fillId="36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4" fillId="33" borderId="11" xfId="0" applyNumberFormat="1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vertical="center" wrapText="1"/>
    </xf>
    <xf numFmtId="0" fontId="51" fillId="33" borderId="11" xfId="0" applyNumberFormat="1" applyFont="1" applyFill="1" applyBorder="1" applyAlignment="1">
      <alignment horizontal="justify" vertical="center" wrapText="1"/>
    </xf>
    <xf numFmtId="205" fontId="56" fillId="33" borderId="11" xfId="0" applyNumberFormat="1" applyFont="1" applyFill="1" applyBorder="1" applyAlignment="1">
      <alignment horizontal="center" vertical="center" wrapText="1"/>
    </xf>
    <xf numFmtId="205" fontId="5" fillId="33" borderId="11" xfId="0" applyNumberFormat="1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1" fontId="54" fillId="34" borderId="22" xfId="0" applyNumberFormat="1" applyFont="1" applyFill="1" applyBorder="1" applyAlignment="1">
      <alignment horizontal="center" vertical="center" wrapText="1"/>
    </xf>
    <xf numFmtId="1" fontId="5" fillId="34" borderId="22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justify" wrapText="1"/>
    </xf>
    <xf numFmtId="202" fontId="51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05" fontId="54" fillId="36" borderId="11" xfId="0" applyNumberFormat="1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203" fontId="51" fillId="33" borderId="11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1" fontId="56" fillId="36" borderId="11" xfId="0" applyNumberFormat="1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justify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202" fontId="55" fillId="33" borderId="11" xfId="0" applyNumberFormat="1" applyFont="1" applyFill="1" applyBorder="1" applyAlignment="1">
      <alignment horizontal="center" vertical="center" wrapText="1"/>
    </xf>
    <xf numFmtId="1" fontId="54" fillId="36" borderId="11" xfId="0" applyNumberFormat="1" applyFont="1" applyFill="1" applyBorder="1" applyAlignment="1">
      <alignment horizontal="center" vertical="center" wrapText="1"/>
    </xf>
    <xf numFmtId="1" fontId="54" fillId="34" borderId="22" xfId="0" applyNumberFormat="1" applyFont="1" applyFill="1" applyBorder="1" applyAlignment="1">
      <alignment horizontal="center" vertical="center" wrapText="1"/>
    </xf>
    <xf numFmtId="202" fontId="4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1" fontId="5" fillId="36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205" fontId="5" fillId="33" borderId="1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1" fontId="5" fillId="34" borderId="22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justify" vertical="center" wrapText="1"/>
    </xf>
    <xf numFmtId="202" fontId="4" fillId="33" borderId="21" xfId="0" applyNumberFormat="1" applyFont="1" applyFill="1" applyBorder="1" applyAlignment="1">
      <alignment horizontal="center" vertical="center" wrapText="1"/>
    </xf>
    <xf numFmtId="205" fontId="5" fillId="33" borderId="21" xfId="0" applyNumberFormat="1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205" fontId="5" fillId="34" borderId="22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1" fontId="5" fillId="36" borderId="21" xfId="0" applyNumberFormat="1" applyFont="1" applyFill="1" applyBorder="1" applyAlignment="1">
      <alignment horizontal="center" vertical="center" wrapText="1"/>
    </xf>
    <xf numFmtId="202" fontId="51" fillId="33" borderId="21" xfId="0" applyNumberFormat="1" applyFont="1" applyFill="1" applyBorder="1" applyAlignment="1">
      <alignment horizontal="center" vertical="center" wrapText="1"/>
    </xf>
    <xf numFmtId="0" fontId="54" fillId="36" borderId="21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203" fontId="5" fillId="0" borderId="15" xfId="0" applyNumberFormat="1" applyFont="1" applyBorder="1" applyAlignment="1">
      <alignment horizontal="center" vertical="center" wrapText="1"/>
    </xf>
    <xf numFmtId="203" fontId="5" fillId="0" borderId="31" xfId="0" applyNumberFormat="1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203" fontId="5" fillId="0" borderId="29" xfId="0" applyNumberFormat="1" applyFont="1" applyBorder="1" applyAlignment="1">
      <alignment horizontal="center" vertical="center" wrapText="1"/>
    </xf>
    <xf numFmtId="203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view="pageBreakPreview" zoomScale="60" zoomScaleNormal="75" zoomScalePageLayoutView="0" workbookViewId="0" topLeftCell="A52">
      <selection activeCell="N5" sqref="N5"/>
    </sheetView>
  </sheetViews>
  <sheetFormatPr defaultColWidth="9.140625" defaultRowHeight="12.75"/>
  <cols>
    <col min="1" max="1" width="5.140625" style="3" customWidth="1"/>
    <col min="2" max="2" width="30.57421875" style="2" customWidth="1"/>
    <col min="3" max="4" width="13.57421875" style="3" customWidth="1"/>
    <col min="5" max="5" width="18.8515625" style="8" customWidth="1"/>
    <col min="6" max="6" width="13.421875" style="9" customWidth="1"/>
    <col min="7" max="7" width="19.57421875" style="9" customWidth="1"/>
    <col min="8" max="8" width="75.57421875" style="2" customWidth="1"/>
    <col min="9" max="9" width="13.421875" style="9" customWidth="1"/>
    <col min="10" max="10" width="19.57421875" style="1" customWidth="1"/>
    <col min="11" max="11" width="20.421875" style="12" customWidth="1"/>
    <col min="12" max="12" width="13.421875" style="4" customWidth="1"/>
    <col min="13" max="13" width="19.57421875" style="4" customWidth="1"/>
    <col min="14" max="14" width="24.28125" style="5" customWidth="1"/>
    <col min="15" max="15" width="13.421875" style="4" customWidth="1"/>
    <col min="16" max="16" width="19.57421875" style="4" customWidth="1"/>
    <col min="17" max="17" width="23.28125" style="5" customWidth="1"/>
    <col min="18" max="18" width="13.421875" style="4" customWidth="1"/>
    <col min="19" max="19" width="19.57421875" style="69" customWidth="1"/>
    <col min="20" max="20" width="19.140625" style="5" customWidth="1"/>
    <col min="21" max="21" width="13.421875" style="4" customWidth="1"/>
    <col min="22" max="22" width="19.57421875" style="4" customWidth="1"/>
    <col min="23" max="23" width="21.00390625" style="5" customWidth="1"/>
    <col min="24" max="24" width="13.421875" style="4" customWidth="1"/>
    <col min="25" max="25" width="19.57421875" style="4" customWidth="1"/>
    <col min="26" max="26" width="17.7109375" style="4" customWidth="1"/>
    <col min="27" max="27" width="13.421875" style="4" customWidth="1"/>
    <col min="28" max="28" width="19.57421875" style="4" customWidth="1"/>
    <col min="29" max="16384" width="9.140625" style="1" customWidth="1"/>
  </cols>
  <sheetData>
    <row r="1" spans="1:28" ht="23.25" customHeight="1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"/>
    </row>
    <row r="2" spans="1:8" ht="15.75" customHeight="1" thickBot="1">
      <c r="A2" s="110"/>
      <c r="B2" s="110"/>
      <c r="C2" s="110"/>
      <c r="D2" s="110"/>
      <c r="E2" s="110"/>
      <c r="F2" s="110"/>
      <c r="G2" s="110"/>
      <c r="H2" s="110"/>
    </row>
    <row r="3" spans="1:28" ht="26.25" customHeight="1">
      <c r="A3" s="117" t="s">
        <v>75</v>
      </c>
      <c r="B3" s="115" t="s">
        <v>46</v>
      </c>
      <c r="C3" s="115" t="s">
        <v>34</v>
      </c>
      <c r="D3" s="115" t="s">
        <v>33</v>
      </c>
      <c r="E3" s="115" t="s">
        <v>52</v>
      </c>
      <c r="F3" s="115"/>
      <c r="G3" s="115"/>
      <c r="H3" s="115" t="s">
        <v>69</v>
      </c>
      <c r="I3" s="115"/>
      <c r="J3" s="115"/>
      <c r="K3" s="115" t="s">
        <v>68</v>
      </c>
      <c r="L3" s="115"/>
      <c r="M3" s="115"/>
      <c r="N3" s="115" t="s">
        <v>72</v>
      </c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 t="s">
        <v>56</v>
      </c>
      <c r="AA3" s="115" t="s">
        <v>95</v>
      </c>
      <c r="AB3" s="106" t="s">
        <v>96</v>
      </c>
    </row>
    <row r="4" spans="1:28" ht="99" customHeight="1">
      <c r="A4" s="108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 t="s">
        <v>86</v>
      </c>
      <c r="O4" s="100"/>
      <c r="P4" s="100"/>
      <c r="Q4" s="100" t="s">
        <v>87</v>
      </c>
      <c r="R4" s="100"/>
      <c r="S4" s="100"/>
      <c r="T4" s="100" t="s">
        <v>90</v>
      </c>
      <c r="U4" s="100"/>
      <c r="V4" s="100"/>
      <c r="W4" s="100" t="s">
        <v>92</v>
      </c>
      <c r="X4" s="100"/>
      <c r="Y4" s="100"/>
      <c r="Z4" s="100"/>
      <c r="AA4" s="100"/>
      <c r="AB4" s="107"/>
    </row>
    <row r="5" spans="1:28" ht="213.75" customHeight="1">
      <c r="A5" s="108"/>
      <c r="B5" s="100"/>
      <c r="C5" s="100"/>
      <c r="D5" s="100"/>
      <c r="E5" s="70" t="s">
        <v>53</v>
      </c>
      <c r="F5" s="11" t="s">
        <v>54</v>
      </c>
      <c r="G5" s="71" t="s">
        <v>58</v>
      </c>
      <c r="H5" s="11" t="s">
        <v>70</v>
      </c>
      <c r="I5" s="11" t="s">
        <v>55</v>
      </c>
      <c r="J5" s="71" t="s">
        <v>57</v>
      </c>
      <c r="K5" s="70" t="s">
        <v>94</v>
      </c>
      <c r="L5" s="11" t="s">
        <v>71</v>
      </c>
      <c r="M5" s="71" t="s">
        <v>57</v>
      </c>
      <c r="N5" s="72" t="s">
        <v>85</v>
      </c>
      <c r="O5" s="11" t="s">
        <v>73</v>
      </c>
      <c r="P5" s="71" t="s">
        <v>57</v>
      </c>
      <c r="Q5" s="72" t="s">
        <v>88</v>
      </c>
      <c r="R5" s="11" t="s">
        <v>73</v>
      </c>
      <c r="S5" s="73" t="s">
        <v>57</v>
      </c>
      <c r="T5" s="72" t="s">
        <v>91</v>
      </c>
      <c r="U5" s="11" t="s">
        <v>73</v>
      </c>
      <c r="V5" s="71" t="s">
        <v>57</v>
      </c>
      <c r="W5" s="72" t="s">
        <v>93</v>
      </c>
      <c r="X5" s="11" t="s">
        <v>73</v>
      </c>
      <c r="Y5" s="71" t="s">
        <v>57</v>
      </c>
      <c r="Z5" s="100"/>
      <c r="AA5" s="100"/>
      <c r="AB5" s="107"/>
    </row>
    <row r="6" spans="1:28" ht="18" customHeight="1">
      <c r="A6" s="108" t="s">
        <v>47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9"/>
    </row>
    <row r="7" spans="1:28" s="6" customFormat="1" ht="24" customHeight="1">
      <c r="A7" s="118">
        <v>1</v>
      </c>
      <c r="B7" s="119" t="s">
        <v>1</v>
      </c>
      <c r="C7" s="120">
        <v>43091</v>
      </c>
      <c r="D7" s="121" t="s">
        <v>50</v>
      </c>
      <c r="E7" s="122">
        <v>130048.498</v>
      </c>
      <c r="F7" s="116">
        <v>20</v>
      </c>
      <c r="G7" s="105">
        <f>F7*20/90</f>
        <v>4.444444444444445</v>
      </c>
      <c r="H7" s="13" t="s">
        <v>99</v>
      </c>
      <c r="I7" s="116">
        <v>10</v>
      </c>
      <c r="J7" s="105">
        <f>I7*20/90</f>
        <v>2.2222222222222223</v>
      </c>
      <c r="K7" s="99">
        <v>104762.02</v>
      </c>
      <c r="L7" s="104">
        <v>20</v>
      </c>
      <c r="M7" s="105">
        <f>L7*20/90</f>
        <v>4.444444444444445</v>
      </c>
      <c r="N7" s="103">
        <v>56.29</v>
      </c>
      <c r="O7" s="104">
        <v>10</v>
      </c>
      <c r="P7" s="123">
        <f>O7*10/90</f>
        <v>1.1111111111111112</v>
      </c>
      <c r="Q7" s="103">
        <v>0</v>
      </c>
      <c r="R7" s="104">
        <v>0</v>
      </c>
      <c r="S7" s="101">
        <f>R7*10/90</f>
        <v>0</v>
      </c>
      <c r="T7" s="103">
        <v>0</v>
      </c>
      <c r="U7" s="104">
        <v>0</v>
      </c>
      <c r="V7" s="101">
        <f>U7*10/90</f>
        <v>0</v>
      </c>
      <c r="W7" s="103">
        <v>0</v>
      </c>
      <c r="X7" s="104">
        <v>0</v>
      </c>
      <c r="Y7" s="101">
        <f>X7*10/90</f>
        <v>0</v>
      </c>
      <c r="Z7" s="104">
        <v>90</v>
      </c>
      <c r="AA7" s="104">
        <f>F7+I7+L7+O7+R7+U7+X7</f>
        <v>60</v>
      </c>
      <c r="AB7" s="124">
        <f>G7+J7+M7+P7+S7+V7+Y7</f>
        <v>12.222222222222221</v>
      </c>
    </row>
    <row r="8" spans="1:28" s="6" customFormat="1" ht="30">
      <c r="A8" s="118"/>
      <c r="B8" s="119"/>
      <c r="C8" s="120"/>
      <c r="D8" s="121"/>
      <c r="E8" s="122"/>
      <c r="F8" s="116"/>
      <c r="G8" s="105"/>
      <c r="H8" s="13" t="s">
        <v>61</v>
      </c>
      <c r="I8" s="116"/>
      <c r="J8" s="105"/>
      <c r="K8" s="99"/>
      <c r="L8" s="104"/>
      <c r="M8" s="105"/>
      <c r="N8" s="103"/>
      <c r="O8" s="104"/>
      <c r="P8" s="123"/>
      <c r="Q8" s="103"/>
      <c r="R8" s="104"/>
      <c r="S8" s="101"/>
      <c r="T8" s="103"/>
      <c r="U8" s="104"/>
      <c r="V8" s="101"/>
      <c r="W8" s="103"/>
      <c r="X8" s="104"/>
      <c r="Y8" s="101"/>
      <c r="Z8" s="104"/>
      <c r="AA8" s="104"/>
      <c r="AB8" s="124"/>
    </row>
    <row r="9" spans="1:28" s="6" customFormat="1" ht="96" customHeight="1">
      <c r="A9" s="118"/>
      <c r="B9" s="119"/>
      <c r="C9" s="120"/>
      <c r="D9" s="121"/>
      <c r="E9" s="122"/>
      <c r="F9" s="116"/>
      <c r="G9" s="105"/>
      <c r="H9" s="13" t="s">
        <v>64</v>
      </c>
      <c r="I9" s="116"/>
      <c r="J9" s="105"/>
      <c r="K9" s="99"/>
      <c r="L9" s="104"/>
      <c r="M9" s="105"/>
      <c r="N9" s="103"/>
      <c r="O9" s="104"/>
      <c r="P9" s="123"/>
      <c r="Q9" s="103"/>
      <c r="R9" s="104"/>
      <c r="S9" s="101"/>
      <c r="T9" s="103"/>
      <c r="U9" s="104"/>
      <c r="V9" s="101"/>
      <c r="W9" s="103"/>
      <c r="X9" s="104"/>
      <c r="Y9" s="101"/>
      <c r="Z9" s="104"/>
      <c r="AA9" s="104"/>
      <c r="AB9" s="124"/>
    </row>
    <row r="10" spans="1:28" s="6" customFormat="1" ht="30">
      <c r="A10" s="118">
        <f>A7+1</f>
        <v>2</v>
      </c>
      <c r="B10" s="119" t="s">
        <v>0</v>
      </c>
      <c r="C10" s="120">
        <v>43062</v>
      </c>
      <c r="D10" s="121" t="s">
        <v>50</v>
      </c>
      <c r="E10" s="122">
        <v>59841.368</v>
      </c>
      <c r="F10" s="116">
        <v>10</v>
      </c>
      <c r="G10" s="105">
        <f>F10*20/90</f>
        <v>2.2222222222222223</v>
      </c>
      <c r="H10" s="13" t="s">
        <v>62</v>
      </c>
      <c r="I10" s="116">
        <v>10</v>
      </c>
      <c r="J10" s="105">
        <f>I10*20/90</f>
        <v>2.2222222222222223</v>
      </c>
      <c r="K10" s="99">
        <f>98645.636-807.537-4820.112-22962.759-300-32502.137-53.233-962.414</f>
        <v>36237.444</v>
      </c>
      <c r="L10" s="104">
        <v>0</v>
      </c>
      <c r="M10" s="105">
        <f>L10*20/90</f>
        <v>0</v>
      </c>
      <c r="N10" s="103">
        <v>3.45</v>
      </c>
      <c r="O10" s="104">
        <v>0</v>
      </c>
      <c r="P10" s="102">
        <f>O10*10/90</f>
        <v>0</v>
      </c>
      <c r="Q10" s="103">
        <v>82.27</v>
      </c>
      <c r="R10" s="104">
        <v>10</v>
      </c>
      <c r="S10" s="101">
        <f>R10*10/90</f>
        <v>1.1111111111111112</v>
      </c>
      <c r="T10" s="103">
        <v>0</v>
      </c>
      <c r="U10" s="104">
        <v>0</v>
      </c>
      <c r="V10" s="101">
        <f>U10*10/90</f>
        <v>0</v>
      </c>
      <c r="W10" s="103">
        <v>0</v>
      </c>
      <c r="X10" s="104">
        <v>0</v>
      </c>
      <c r="Y10" s="101">
        <f>X10*10/90</f>
        <v>0</v>
      </c>
      <c r="Z10" s="104">
        <v>90</v>
      </c>
      <c r="AA10" s="104">
        <f>F10+I10+L10+O10+R10+U10+X10</f>
        <v>30</v>
      </c>
      <c r="AB10" s="124">
        <f>G10+J10+M10+P10+S10+V10+Y10</f>
        <v>5.555555555555555</v>
      </c>
    </row>
    <row r="11" spans="1:28" s="6" customFormat="1" ht="30">
      <c r="A11" s="118"/>
      <c r="B11" s="119"/>
      <c r="C11" s="120"/>
      <c r="D11" s="121"/>
      <c r="E11" s="122"/>
      <c r="F11" s="116"/>
      <c r="G11" s="105"/>
      <c r="H11" s="13" t="s">
        <v>63</v>
      </c>
      <c r="I11" s="116"/>
      <c r="J11" s="105"/>
      <c r="K11" s="99"/>
      <c r="L11" s="104"/>
      <c r="M11" s="105"/>
      <c r="N11" s="103"/>
      <c r="O11" s="104"/>
      <c r="P11" s="102"/>
      <c r="Q11" s="103"/>
      <c r="R11" s="104"/>
      <c r="S11" s="101"/>
      <c r="T11" s="103"/>
      <c r="U11" s="104"/>
      <c r="V11" s="101"/>
      <c r="W11" s="103"/>
      <c r="X11" s="104"/>
      <c r="Y11" s="101"/>
      <c r="Z11" s="104"/>
      <c r="AA11" s="104"/>
      <c r="AB11" s="124"/>
    </row>
    <row r="12" spans="1:28" s="6" customFormat="1" ht="96" customHeight="1">
      <c r="A12" s="118"/>
      <c r="B12" s="119"/>
      <c r="C12" s="120"/>
      <c r="D12" s="121"/>
      <c r="E12" s="122"/>
      <c r="F12" s="116"/>
      <c r="G12" s="105"/>
      <c r="H12" s="13" t="s">
        <v>65</v>
      </c>
      <c r="I12" s="116"/>
      <c r="J12" s="105"/>
      <c r="K12" s="99"/>
      <c r="L12" s="104"/>
      <c r="M12" s="105"/>
      <c r="N12" s="103"/>
      <c r="O12" s="104"/>
      <c r="P12" s="102"/>
      <c r="Q12" s="103"/>
      <c r="R12" s="104"/>
      <c r="S12" s="101"/>
      <c r="T12" s="103"/>
      <c r="U12" s="104"/>
      <c r="V12" s="101"/>
      <c r="W12" s="103"/>
      <c r="X12" s="104"/>
      <c r="Y12" s="101"/>
      <c r="Z12" s="104"/>
      <c r="AA12" s="104"/>
      <c r="AB12" s="124"/>
    </row>
    <row r="13" spans="1:28" s="6" customFormat="1" ht="96" customHeight="1">
      <c r="A13" s="93">
        <f>A10+1</f>
        <v>3</v>
      </c>
      <c r="B13" s="13" t="s">
        <v>10</v>
      </c>
      <c r="C13" s="75">
        <v>43195</v>
      </c>
      <c r="D13" s="76" t="s">
        <v>43</v>
      </c>
      <c r="E13" s="77">
        <v>2339.416</v>
      </c>
      <c r="F13" s="78">
        <v>0</v>
      </c>
      <c r="G13" s="79">
        <f>F13*20/90</f>
        <v>0</v>
      </c>
      <c r="H13" s="13" t="s">
        <v>65</v>
      </c>
      <c r="I13" s="78">
        <v>10</v>
      </c>
      <c r="J13" s="79">
        <f>I13*20/90</f>
        <v>2.2222222222222223</v>
      </c>
      <c r="K13" s="80">
        <v>728.678</v>
      </c>
      <c r="L13" s="74">
        <v>0</v>
      </c>
      <c r="M13" s="79">
        <f>L13*20/90</f>
        <v>0</v>
      </c>
      <c r="N13" s="80">
        <v>0</v>
      </c>
      <c r="O13" s="74">
        <v>0</v>
      </c>
      <c r="P13" s="81">
        <f>O13*10/90</f>
        <v>0</v>
      </c>
      <c r="Q13" s="80">
        <v>0</v>
      </c>
      <c r="R13" s="74">
        <v>0</v>
      </c>
      <c r="S13" s="82">
        <f>R13*10/90</f>
        <v>0</v>
      </c>
      <c r="T13" s="80">
        <v>0</v>
      </c>
      <c r="U13" s="74">
        <v>0</v>
      </c>
      <c r="V13" s="82">
        <f>U13*10/90</f>
        <v>0</v>
      </c>
      <c r="W13" s="80">
        <v>0</v>
      </c>
      <c r="X13" s="74">
        <v>0</v>
      </c>
      <c r="Y13" s="82">
        <f>X13*10/90</f>
        <v>0</v>
      </c>
      <c r="Z13" s="74">
        <v>90</v>
      </c>
      <c r="AA13" s="74">
        <f>F13+I13+L13+O13+R13+U13+X13</f>
        <v>10</v>
      </c>
      <c r="AB13" s="94">
        <f>G13+J13+M13+P13+S13+V13+Y13</f>
        <v>2.2222222222222223</v>
      </c>
    </row>
    <row r="14" spans="1:28" ht="96" customHeight="1">
      <c r="A14" s="68">
        <f aca="true" t="shared" si="0" ref="A14:A35">A13+1</f>
        <v>4</v>
      </c>
      <c r="B14" s="14" t="s">
        <v>27</v>
      </c>
      <c r="C14" s="27">
        <v>43147</v>
      </c>
      <c r="D14" s="83" t="s">
        <v>43</v>
      </c>
      <c r="E14" s="84">
        <v>0</v>
      </c>
      <c r="F14" s="11">
        <v>0</v>
      </c>
      <c r="G14" s="71">
        <f>F14*20/90</f>
        <v>0</v>
      </c>
      <c r="H14" s="14" t="s">
        <v>65</v>
      </c>
      <c r="I14" s="11">
        <v>10</v>
      </c>
      <c r="J14" s="85">
        <f>I14*20/90</f>
        <v>2.2222222222222223</v>
      </c>
      <c r="K14" s="84">
        <v>0</v>
      </c>
      <c r="L14" s="11">
        <v>0</v>
      </c>
      <c r="M14" s="85">
        <f>L14*20/90</f>
        <v>0</v>
      </c>
      <c r="N14" s="84" t="s">
        <v>83</v>
      </c>
      <c r="O14" s="11" t="s">
        <v>83</v>
      </c>
      <c r="P14" s="86" t="s">
        <v>83</v>
      </c>
      <c r="Q14" s="84" t="s">
        <v>83</v>
      </c>
      <c r="R14" s="11" t="s">
        <v>83</v>
      </c>
      <c r="S14" s="82" t="s">
        <v>83</v>
      </c>
      <c r="T14" s="84" t="s">
        <v>83</v>
      </c>
      <c r="U14" s="11" t="s">
        <v>83</v>
      </c>
      <c r="V14" s="82" t="s">
        <v>83</v>
      </c>
      <c r="W14" s="84" t="s">
        <v>83</v>
      </c>
      <c r="X14" s="11" t="s">
        <v>83</v>
      </c>
      <c r="Y14" s="82" t="s">
        <v>83</v>
      </c>
      <c r="Z14" s="74">
        <v>90</v>
      </c>
      <c r="AA14" s="74">
        <f>F14+I14+L14</f>
        <v>10</v>
      </c>
      <c r="AB14" s="94">
        <f>G14+J14+M14</f>
        <v>2.2222222222222223</v>
      </c>
    </row>
    <row r="15" spans="1:28" ht="27" customHeight="1">
      <c r="A15" s="108">
        <f t="shared" si="0"/>
        <v>5</v>
      </c>
      <c r="B15" s="126" t="s">
        <v>26</v>
      </c>
      <c r="C15" s="112">
        <v>43580</v>
      </c>
      <c r="D15" s="113" t="s">
        <v>39</v>
      </c>
      <c r="E15" s="125">
        <v>60682.628</v>
      </c>
      <c r="F15" s="100">
        <v>10</v>
      </c>
      <c r="G15" s="105">
        <f>F15*20/90</f>
        <v>2.2222222222222223</v>
      </c>
      <c r="H15" s="14" t="s">
        <v>67</v>
      </c>
      <c r="I15" s="116">
        <v>10</v>
      </c>
      <c r="J15" s="105">
        <f>I15*20/90</f>
        <v>2.2222222222222223</v>
      </c>
      <c r="K15" s="99">
        <f>19641.309+38483.019</f>
        <v>58124.328</v>
      </c>
      <c r="L15" s="104">
        <v>10</v>
      </c>
      <c r="M15" s="105">
        <f>L15*20/90</f>
        <v>2.2222222222222223</v>
      </c>
      <c r="N15" s="99">
        <v>0</v>
      </c>
      <c r="O15" s="104">
        <v>0</v>
      </c>
      <c r="P15" s="102">
        <f>O15*10/90</f>
        <v>0</v>
      </c>
      <c r="Q15" s="99">
        <v>0</v>
      </c>
      <c r="R15" s="104">
        <v>0</v>
      </c>
      <c r="S15" s="101">
        <f>R15*10/90</f>
        <v>0</v>
      </c>
      <c r="T15" s="99">
        <v>0</v>
      </c>
      <c r="U15" s="104">
        <v>0</v>
      </c>
      <c r="V15" s="101">
        <f>U15*10/90</f>
        <v>0</v>
      </c>
      <c r="W15" s="99">
        <v>0</v>
      </c>
      <c r="X15" s="104">
        <v>0</v>
      </c>
      <c r="Y15" s="101">
        <f>X15*10/90</f>
        <v>0</v>
      </c>
      <c r="Z15" s="104">
        <v>90</v>
      </c>
      <c r="AA15" s="104">
        <f>F15+I15+L15+O15+R15+U15+X15</f>
        <v>30</v>
      </c>
      <c r="AB15" s="124">
        <f>G15+J15+M15+P15+S15+V15+Y15</f>
        <v>6.666666666666667</v>
      </c>
    </row>
    <row r="16" spans="1:28" ht="39" customHeight="1">
      <c r="A16" s="108"/>
      <c r="B16" s="126"/>
      <c r="C16" s="112"/>
      <c r="D16" s="113"/>
      <c r="E16" s="125"/>
      <c r="F16" s="100"/>
      <c r="G16" s="105"/>
      <c r="H16" s="14" t="s">
        <v>66</v>
      </c>
      <c r="I16" s="116"/>
      <c r="J16" s="105"/>
      <c r="K16" s="99"/>
      <c r="L16" s="104"/>
      <c r="M16" s="105"/>
      <c r="N16" s="99"/>
      <c r="O16" s="104"/>
      <c r="P16" s="102"/>
      <c r="Q16" s="99"/>
      <c r="R16" s="104"/>
      <c r="S16" s="101"/>
      <c r="T16" s="99"/>
      <c r="U16" s="104"/>
      <c r="V16" s="101"/>
      <c r="W16" s="99"/>
      <c r="X16" s="104"/>
      <c r="Y16" s="101"/>
      <c r="Z16" s="104"/>
      <c r="AA16" s="104"/>
      <c r="AB16" s="124"/>
    </row>
    <row r="17" spans="1:28" ht="96" customHeight="1">
      <c r="A17" s="108"/>
      <c r="B17" s="126"/>
      <c r="C17" s="112"/>
      <c r="D17" s="113"/>
      <c r="E17" s="125"/>
      <c r="F17" s="100"/>
      <c r="G17" s="105"/>
      <c r="H17" s="14" t="s">
        <v>65</v>
      </c>
      <c r="I17" s="116"/>
      <c r="J17" s="105"/>
      <c r="K17" s="99"/>
      <c r="L17" s="104"/>
      <c r="M17" s="105"/>
      <c r="N17" s="99"/>
      <c r="O17" s="104"/>
      <c r="P17" s="102"/>
      <c r="Q17" s="99"/>
      <c r="R17" s="104"/>
      <c r="S17" s="101"/>
      <c r="T17" s="99"/>
      <c r="U17" s="104"/>
      <c r="V17" s="101"/>
      <c r="W17" s="99"/>
      <c r="X17" s="104"/>
      <c r="Y17" s="101"/>
      <c r="Z17" s="104"/>
      <c r="AA17" s="104"/>
      <c r="AB17" s="124"/>
    </row>
    <row r="18" spans="1:28" ht="96" customHeight="1">
      <c r="A18" s="68">
        <f>A15+1</f>
        <v>6</v>
      </c>
      <c r="B18" s="87" t="s">
        <v>29</v>
      </c>
      <c r="C18" s="27">
        <v>43340</v>
      </c>
      <c r="D18" s="83" t="s">
        <v>44</v>
      </c>
      <c r="E18" s="84">
        <v>8983.609</v>
      </c>
      <c r="F18" s="11">
        <v>0</v>
      </c>
      <c r="G18" s="71">
        <f>F18*20/90</f>
        <v>0</v>
      </c>
      <c r="H18" s="88" t="s">
        <v>65</v>
      </c>
      <c r="I18" s="11">
        <v>10</v>
      </c>
      <c r="J18" s="85">
        <f>I18*20/90</f>
        <v>2.2222222222222223</v>
      </c>
      <c r="K18" s="80">
        <f>3321.45</f>
        <v>3321.45</v>
      </c>
      <c r="L18" s="11">
        <v>0</v>
      </c>
      <c r="M18" s="85">
        <f>L18*20/90</f>
        <v>0</v>
      </c>
      <c r="N18" s="80" t="s">
        <v>83</v>
      </c>
      <c r="O18" s="11" t="s">
        <v>83</v>
      </c>
      <c r="P18" s="81" t="s">
        <v>83</v>
      </c>
      <c r="Q18" s="80" t="s">
        <v>83</v>
      </c>
      <c r="R18" s="11" t="s">
        <v>83</v>
      </c>
      <c r="S18" s="82" t="s">
        <v>83</v>
      </c>
      <c r="T18" s="80" t="s">
        <v>83</v>
      </c>
      <c r="U18" s="11" t="s">
        <v>83</v>
      </c>
      <c r="V18" s="82" t="s">
        <v>83</v>
      </c>
      <c r="W18" s="80" t="s">
        <v>83</v>
      </c>
      <c r="X18" s="11" t="s">
        <v>83</v>
      </c>
      <c r="Y18" s="82" t="s">
        <v>83</v>
      </c>
      <c r="Z18" s="74">
        <v>90</v>
      </c>
      <c r="AA18" s="74">
        <f>F18+I18+L18</f>
        <v>10</v>
      </c>
      <c r="AB18" s="94">
        <f>G18+J18+M18</f>
        <v>2.2222222222222223</v>
      </c>
    </row>
    <row r="19" spans="1:28" ht="96" customHeight="1">
      <c r="A19" s="68">
        <f t="shared" si="0"/>
        <v>7</v>
      </c>
      <c r="B19" s="87" t="s">
        <v>30</v>
      </c>
      <c r="C19" s="27">
        <v>43886</v>
      </c>
      <c r="D19" s="83" t="s">
        <v>38</v>
      </c>
      <c r="E19" s="84">
        <v>2104.828</v>
      </c>
      <c r="F19" s="11">
        <v>0</v>
      </c>
      <c r="G19" s="71">
        <f aca="true" t="shared" si="1" ref="G19:G35">F19*20/90</f>
        <v>0</v>
      </c>
      <c r="H19" s="88" t="s">
        <v>65</v>
      </c>
      <c r="I19" s="11">
        <v>10</v>
      </c>
      <c r="J19" s="85">
        <f aca="true" t="shared" si="2" ref="J19:J35">I19*20/90</f>
        <v>2.2222222222222223</v>
      </c>
      <c r="K19" s="80">
        <f>702.414+260</f>
        <v>962.414</v>
      </c>
      <c r="L19" s="11">
        <v>0</v>
      </c>
      <c r="M19" s="85">
        <f aca="true" t="shared" si="3" ref="M19:M35">L19*20/90</f>
        <v>0</v>
      </c>
      <c r="N19" s="80" t="s">
        <v>83</v>
      </c>
      <c r="O19" s="11" t="s">
        <v>83</v>
      </c>
      <c r="P19" s="81" t="s">
        <v>83</v>
      </c>
      <c r="Q19" s="80" t="s">
        <v>83</v>
      </c>
      <c r="R19" s="11" t="s">
        <v>83</v>
      </c>
      <c r="S19" s="82" t="s">
        <v>83</v>
      </c>
      <c r="T19" s="80" t="s">
        <v>83</v>
      </c>
      <c r="U19" s="11" t="s">
        <v>83</v>
      </c>
      <c r="V19" s="82" t="s">
        <v>83</v>
      </c>
      <c r="W19" s="80" t="s">
        <v>83</v>
      </c>
      <c r="X19" s="11" t="s">
        <v>83</v>
      </c>
      <c r="Y19" s="82" t="s">
        <v>83</v>
      </c>
      <c r="Z19" s="74">
        <v>90</v>
      </c>
      <c r="AA19" s="74">
        <f>F19+I19+L19</f>
        <v>10</v>
      </c>
      <c r="AB19" s="94">
        <f>G19+J19+M19</f>
        <v>2.2222222222222223</v>
      </c>
    </row>
    <row r="20" spans="1:28" ht="96" customHeight="1">
      <c r="A20" s="68">
        <f t="shared" si="0"/>
        <v>8</v>
      </c>
      <c r="B20" s="14" t="s">
        <v>18</v>
      </c>
      <c r="C20" s="27">
        <v>44088</v>
      </c>
      <c r="D20" s="27" t="s">
        <v>36</v>
      </c>
      <c r="E20" s="84">
        <v>33446.426</v>
      </c>
      <c r="F20" s="11">
        <v>0</v>
      </c>
      <c r="G20" s="71">
        <f t="shared" si="1"/>
        <v>0</v>
      </c>
      <c r="H20" s="88" t="s">
        <v>65</v>
      </c>
      <c r="I20" s="11">
        <v>10</v>
      </c>
      <c r="J20" s="85">
        <f t="shared" si="2"/>
        <v>2.2222222222222223</v>
      </c>
      <c r="K20" s="80">
        <v>14413.032</v>
      </c>
      <c r="L20" s="11">
        <v>0</v>
      </c>
      <c r="M20" s="85">
        <f t="shared" si="3"/>
        <v>0</v>
      </c>
      <c r="N20" s="80">
        <v>0</v>
      </c>
      <c r="O20" s="11">
        <v>0</v>
      </c>
      <c r="P20" s="81">
        <f>O20*10/90</f>
        <v>0</v>
      </c>
      <c r="Q20" s="80">
        <v>0</v>
      </c>
      <c r="R20" s="11">
        <v>0</v>
      </c>
      <c r="S20" s="82">
        <f>R20*10/90</f>
        <v>0</v>
      </c>
      <c r="T20" s="80">
        <v>0</v>
      </c>
      <c r="U20" s="11">
        <v>0</v>
      </c>
      <c r="V20" s="82">
        <f>U20*10/90</f>
        <v>0</v>
      </c>
      <c r="W20" s="80">
        <v>0</v>
      </c>
      <c r="X20" s="11">
        <v>0</v>
      </c>
      <c r="Y20" s="82">
        <f>X20*10/90</f>
        <v>0</v>
      </c>
      <c r="Z20" s="74">
        <v>90</v>
      </c>
      <c r="AA20" s="11">
        <f>F20+I20+L20+O20+R20+U20+X20</f>
        <v>10</v>
      </c>
      <c r="AB20" s="95">
        <f>G20+J20+M20+P20+S20+V20+Y20</f>
        <v>2.2222222222222223</v>
      </c>
    </row>
    <row r="21" spans="1:28" ht="96" customHeight="1">
      <c r="A21" s="68">
        <f t="shared" si="0"/>
        <v>9</v>
      </c>
      <c r="B21" s="14" t="s">
        <v>7</v>
      </c>
      <c r="C21" s="27">
        <v>43521</v>
      </c>
      <c r="D21" s="83" t="s">
        <v>39</v>
      </c>
      <c r="E21" s="84">
        <v>65713.515</v>
      </c>
      <c r="F21" s="11">
        <v>10</v>
      </c>
      <c r="G21" s="85">
        <f t="shared" si="1"/>
        <v>2.2222222222222223</v>
      </c>
      <c r="H21" s="88" t="s">
        <v>65</v>
      </c>
      <c r="I21" s="11">
        <v>10</v>
      </c>
      <c r="J21" s="85">
        <f t="shared" si="2"/>
        <v>2.2222222222222223</v>
      </c>
      <c r="K21" s="80">
        <v>34481.018</v>
      </c>
      <c r="L21" s="11">
        <v>0</v>
      </c>
      <c r="M21" s="85">
        <f t="shared" si="3"/>
        <v>0</v>
      </c>
      <c r="N21" s="80">
        <v>0</v>
      </c>
      <c r="O21" s="11">
        <v>0</v>
      </c>
      <c r="P21" s="81">
        <f aca="true" t="shared" si="4" ref="P21:P35">O21*10/90</f>
        <v>0</v>
      </c>
      <c r="Q21" s="80">
        <v>0</v>
      </c>
      <c r="R21" s="11">
        <v>0</v>
      </c>
      <c r="S21" s="82">
        <f aca="true" t="shared" si="5" ref="S21:S35">R21*10/90</f>
        <v>0</v>
      </c>
      <c r="T21" s="80">
        <v>0</v>
      </c>
      <c r="U21" s="11">
        <v>0</v>
      </c>
      <c r="V21" s="82">
        <f aca="true" t="shared" si="6" ref="V21:V35">U21*10/90</f>
        <v>0</v>
      </c>
      <c r="W21" s="80">
        <v>0</v>
      </c>
      <c r="X21" s="11">
        <v>0</v>
      </c>
      <c r="Y21" s="82">
        <f aca="true" t="shared" si="7" ref="Y21:Y35">X21*10/90</f>
        <v>0</v>
      </c>
      <c r="Z21" s="74">
        <v>90</v>
      </c>
      <c r="AA21" s="11">
        <f aca="true" t="shared" si="8" ref="AA21:AB34">F21+I21+L21+O21+R21+U21+X21</f>
        <v>20</v>
      </c>
      <c r="AB21" s="95">
        <f t="shared" si="8"/>
        <v>4.444444444444445</v>
      </c>
    </row>
    <row r="22" spans="1:28" ht="96" customHeight="1">
      <c r="A22" s="68">
        <f t="shared" si="0"/>
        <v>10</v>
      </c>
      <c r="B22" s="14" t="s">
        <v>8</v>
      </c>
      <c r="C22" s="27">
        <v>43390</v>
      </c>
      <c r="D22" s="83" t="s">
        <v>45</v>
      </c>
      <c r="E22" s="84">
        <v>68065.99</v>
      </c>
      <c r="F22" s="11">
        <v>10</v>
      </c>
      <c r="G22" s="85">
        <f t="shared" si="1"/>
        <v>2.2222222222222223</v>
      </c>
      <c r="H22" s="88" t="s">
        <v>65</v>
      </c>
      <c r="I22" s="11">
        <v>10</v>
      </c>
      <c r="J22" s="85">
        <f t="shared" si="2"/>
        <v>2.2222222222222223</v>
      </c>
      <c r="K22" s="80">
        <v>40620.966</v>
      </c>
      <c r="L22" s="11">
        <v>0</v>
      </c>
      <c r="M22" s="85">
        <f t="shared" si="3"/>
        <v>0</v>
      </c>
      <c r="N22" s="80">
        <v>0</v>
      </c>
      <c r="O22" s="11">
        <v>0</v>
      </c>
      <c r="P22" s="81">
        <f t="shared" si="4"/>
        <v>0</v>
      </c>
      <c r="Q22" s="80">
        <v>0</v>
      </c>
      <c r="R22" s="11">
        <v>0</v>
      </c>
      <c r="S22" s="82">
        <f t="shared" si="5"/>
        <v>0</v>
      </c>
      <c r="T22" s="80">
        <v>0</v>
      </c>
      <c r="U22" s="11">
        <v>0</v>
      </c>
      <c r="V22" s="82">
        <f t="shared" si="6"/>
        <v>0</v>
      </c>
      <c r="W22" s="80">
        <v>0</v>
      </c>
      <c r="X22" s="11">
        <v>0</v>
      </c>
      <c r="Y22" s="82">
        <f t="shared" si="7"/>
        <v>0</v>
      </c>
      <c r="Z22" s="74">
        <v>90</v>
      </c>
      <c r="AA22" s="11">
        <f t="shared" si="8"/>
        <v>20</v>
      </c>
      <c r="AB22" s="95">
        <f t="shared" si="8"/>
        <v>4.444444444444445</v>
      </c>
    </row>
    <row r="23" spans="1:28" ht="96" customHeight="1">
      <c r="A23" s="68">
        <f t="shared" si="0"/>
        <v>11</v>
      </c>
      <c r="B23" s="14" t="s">
        <v>19</v>
      </c>
      <c r="C23" s="27">
        <v>43271</v>
      </c>
      <c r="D23" s="83" t="s">
        <v>44</v>
      </c>
      <c r="E23" s="84">
        <v>46171.747</v>
      </c>
      <c r="F23" s="11">
        <v>0</v>
      </c>
      <c r="G23" s="71">
        <f t="shared" si="1"/>
        <v>0</v>
      </c>
      <c r="H23" s="88" t="s">
        <v>65</v>
      </c>
      <c r="I23" s="11">
        <v>10</v>
      </c>
      <c r="J23" s="85">
        <f t="shared" si="2"/>
        <v>2.2222222222222223</v>
      </c>
      <c r="K23" s="80">
        <f>20009.258+3485.186</f>
        <v>23494.444000000003</v>
      </c>
      <c r="L23" s="11">
        <v>0</v>
      </c>
      <c r="M23" s="85">
        <f t="shared" si="3"/>
        <v>0</v>
      </c>
      <c r="N23" s="80">
        <v>0</v>
      </c>
      <c r="O23" s="11">
        <v>0</v>
      </c>
      <c r="P23" s="81">
        <f t="shared" si="4"/>
        <v>0</v>
      </c>
      <c r="Q23" s="80">
        <v>0</v>
      </c>
      <c r="R23" s="11">
        <v>0</v>
      </c>
      <c r="S23" s="82">
        <f t="shared" si="5"/>
        <v>0</v>
      </c>
      <c r="T23" s="80">
        <v>0</v>
      </c>
      <c r="U23" s="11">
        <v>0</v>
      </c>
      <c r="V23" s="82">
        <f t="shared" si="6"/>
        <v>0</v>
      </c>
      <c r="W23" s="80">
        <v>0</v>
      </c>
      <c r="X23" s="11">
        <v>0</v>
      </c>
      <c r="Y23" s="82">
        <f t="shared" si="7"/>
        <v>0</v>
      </c>
      <c r="Z23" s="74">
        <v>90</v>
      </c>
      <c r="AA23" s="11">
        <f t="shared" si="8"/>
        <v>10</v>
      </c>
      <c r="AB23" s="95">
        <f t="shared" si="8"/>
        <v>2.2222222222222223</v>
      </c>
    </row>
    <row r="24" spans="1:28" ht="96" customHeight="1">
      <c r="A24" s="68">
        <f t="shared" si="0"/>
        <v>12</v>
      </c>
      <c r="B24" s="14" t="s">
        <v>20</v>
      </c>
      <c r="C24" s="27">
        <v>43235</v>
      </c>
      <c r="D24" s="83" t="s">
        <v>44</v>
      </c>
      <c r="E24" s="84">
        <v>81915.207</v>
      </c>
      <c r="F24" s="11">
        <v>10</v>
      </c>
      <c r="G24" s="85">
        <f t="shared" si="1"/>
        <v>2.2222222222222223</v>
      </c>
      <c r="H24" s="88" t="s">
        <v>65</v>
      </c>
      <c r="I24" s="11">
        <v>10</v>
      </c>
      <c r="J24" s="85">
        <f t="shared" si="2"/>
        <v>2.2222222222222223</v>
      </c>
      <c r="K24" s="80">
        <f>37846.092+5646.459</f>
        <v>43492.551</v>
      </c>
      <c r="L24" s="11">
        <v>0</v>
      </c>
      <c r="M24" s="85">
        <f t="shared" si="3"/>
        <v>0</v>
      </c>
      <c r="N24" s="80">
        <v>0</v>
      </c>
      <c r="O24" s="11">
        <v>0</v>
      </c>
      <c r="P24" s="81">
        <f t="shared" si="4"/>
        <v>0</v>
      </c>
      <c r="Q24" s="80">
        <v>0</v>
      </c>
      <c r="R24" s="11">
        <v>0</v>
      </c>
      <c r="S24" s="82">
        <f t="shared" si="5"/>
        <v>0</v>
      </c>
      <c r="T24" s="80">
        <v>0</v>
      </c>
      <c r="U24" s="11">
        <v>0</v>
      </c>
      <c r="V24" s="82">
        <f t="shared" si="6"/>
        <v>0</v>
      </c>
      <c r="W24" s="80">
        <v>0</v>
      </c>
      <c r="X24" s="11">
        <v>0</v>
      </c>
      <c r="Y24" s="82">
        <f t="shared" si="7"/>
        <v>0</v>
      </c>
      <c r="Z24" s="74">
        <v>90</v>
      </c>
      <c r="AA24" s="11">
        <f t="shared" si="8"/>
        <v>20</v>
      </c>
      <c r="AB24" s="95">
        <f t="shared" si="8"/>
        <v>4.444444444444445</v>
      </c>
    </row>
    <row r="25" spans="1:28" ht="96" customHeight="1">
      <c r="A25" s="68">
        <f t="shared" si="0"/>
        <v>13</v>
      </c>
      <c r="B25" s="14" t="s">
        <v>37</v>
      </c>
      <c r="C25" s="27">
        <v>43924</v>
      </c>
      <c r="D25" s="83" t="s">
        <v>38</v>
      </c>
      <c r="E25" s="84">
        <v>103795.547</v>
      </c>
      <c r="F25" s="11">
        <v>20</v>
      </c>
      <c r="G25" s="85">
        <f t="shared" si="1"/>
        <v>4.444444444444445</v>
      </c>
      <c r="H25" s="88" t="s">
        <v>65</v>
      </c>
      <c r="I25" s="11">
        <v>10</v>
      </c>
      <c r="J25" s="85">
        <f t="shared" si="2"/>
        <v>2.2222222222222223</v>
      </c>
      <c r="K25" s="80">
        <f>36591.541+6297.004</f>
        <v>42888.545</v>
      </c>
      <c r="L25" s="11">
        <v>0</v>
      </c>
      <c r="M25" s="85">
        <f t="shared" si="3"/>
        <v>0</v>
      </c>
      <c r="N25" s="80">
        <v>0</v>
      </c>
      <c r="O25" s="11">
        <v>0</v>
      </c>
      <c r="P25" s="81">
        <f t="shared" si="4"/>
        <v>0</v>
      </c>
      <c r="Q25" s="80">
        <v>0</v>
      </c>
      <c r="R25" s="11">
        <v>0</v>
      </c>
      <c r="S25" s="82">
        <f t="shared" si="5"/>
        <v>0</v>
      </c>
      <c r="T25" s="80">
        <v>0</v>
      </c>
      <c r="U25" s="11">
        <v>0</v>
      </c>
      <c r="V25" s="82">
        <f t="shared" si="6"/>
        <v>0</v>
      </c>
      <c r="W25" s="80">
        <v>0</v>
      </c>
      <c r="X25" s="11">
        <v>0</v>
      </c>
      <c r="Y25" s="82">
        <f t="shared" si="7"/>
        <v>0</v>
      </c>
      <c r="Z25" s="74">
        <v>90</v>
      </c>
      <c r="AA25" s="11">
        <f t="shared" si="8"/>
        <v>30</v>
      </c>
      <c r="AB25" s="95">
        <f t="shared" si="8"/>
        <v>6.666666666666667</v>
      </c>
    </row>
    <row r="26" spans="1:28" ht="96" customHeight="1">
      <c r="A26" s="68">
        <f t="shared" si="0"/>
        <v>14</v>
      </c>
      <c r="B26" s="14" t="s">
        <v>21</v>
      </c>
      <c r="C26" s="27">
        <v>43182</v>
      </c>
      <c r="D26" s="83" t="s">
        <v>43</v>
      </c>
      <c r="E26" s="84">
        <v>87197.289</v>
      </c>
      <c r="F26" s="11">
        <v>10</v>
      </c>
      <c r="G26" s="85">
        <f t="shared" si="1"/>
        <v>2.2222222222222223</v>
      </c>
      <c r="H26" s="88" t="s">
        <v>65</v>
      </c>
      <c r="I26" s="11">
        <v>10</v>
      </c>
      <c r="J26" s="85">
        <f t="shared" si="2"/>
        <v>2.2222222222222223</v>
      </c>
      <c r="K26" s="80">
        <f>36199.861+25293.973</f>
        <v>61493.834</v>
      </c>
      <c r="L26" s="11">
        <v>10</v>
      </c>
      <c r="M26" s="85">
        <f t="shared" si="3"/>
        <v>2.2222222222222223</v>
      </c>
      <c r="N26" s="80">
        <v>0</v>
      </c>
      <c r="O26" s="11">
        <v>0</v>
      </c>
      <c r="P26" s="81">
        <f t="shared" si="4"/>
        <v>0</v>
      </c>
      <c r="Q26" s="80">
        <v>67.68</v>
      </c>
      <c r="R26" s="11">
        <v>10</v>
      </c>
      <c r="S26" s="82">
        <f t="shared" si="5"/>
        <v>1.1111111111111112</v>
      </c>
      <c r="T26" s="80">
        <v>0</v>
      </c>
      <c r="U26" s="11">
        <v>0</v>
      </c>
      <c r="V26" s="82">
        <f t="shared" si="6"/>
        <v>0</v>
      </c>
      <c r="W26" s="80">
        <v>0</v>
      </c>
      <c r="X26" s="11">
        <v>0</v>
      </c>
      <c r="Y26" s="82">
        <f t="shared" si="7"/>
        <v>0</v>
      </c>
      <c r="Z26" s="74">
        <v>90</v>
      </c>
      <c r="AA26" s="11">
        <f t="shared" si="8"/>
        <v>40</v>
      </c>
      <c r="AB26" s="95">
        <f t="shared" si="8"/>
        <v>7.777777777777779</v>
      </c>
    </row>
    <row r="27" spans="1:28" ht="96" customHeight="1">
      <c r="A27" s="68">
        <f t="shared" si="0"/>
        <v>15</v>
      </c>
      <c r="B27" s="14" t="s">
        <v>31</v>
      </c>
      <c r="C27" s="27">
        <v>44167</v>
      </c>
      <c r="D27" s="27" t="s">
        <v>35</v>
      </c>
      <c r="E27" s="84">
        <v>33833.493</v>
      </c>
      <c r="F27" s="11">
        <v>0</v>
      </c>
      <c r="G27" s="71">
        <f t="shared" si="1"/>
        <v>0</v>
      </c>
      <c r="H27" s="88" t="s">
        <v>65</v>
      </c>
      <c r="I27" s="11">
        <v>10</v>
      </c>
      <c r="J27" s="85">
        <f t="shared" si="2"/>
        <v>2.2222222222222223</v>
      </c>
      <c r="K27" s="80">
        <f>10595.406+991.644</f>
        <v>11587.050000000001</v>
      </c>
      <c r="L27" s="11">
        <v>0</v>
      </c>
      <c r="M27" s="85">
        <f t="shared" si="3"/>
        <v>0</v>
      </c>
      <c r="N27" s="80">
        <v>0</v>
      </c>
      <c r="O27" s="11">
        <v>0</v>
      </c>
      <c r="P27" s="81">
        <f t="shared" si="4"/>
        <v>0</v>
      </c>
      <c r="Q27" s="80">
        <v>0</v>
      </c>
      <c r="R27" s="11">
        <v>0</v>
      </c>
      <c r="S27" s="82">
        <f t="shared" si="5"/>
        <v>0</v>
      </c>
      <c r="T27" s="80">
        <v>0</v>
      </c>
      <c r="U27" s="11">
        <v>0</v>
      </c>
      <c r="V27" s="82">
        <f t="shared" si="6"/>
        <v>0</v>
      </c>
      <c r="W27" s="80">
        <v>0</v>
      </c>
      <c r="X27" s="11">
        <v>0</v>
      </c>
      <c r="Y27" s="82">
        <f t="shared" si="7"/>
        <v>0</v>
      </c>
      <c r="Z27" s="74">
        <v>90</v>
      </c>
      <c r="AA27" s="11">
        <f t="shared" si="8"/>
        <v>10</v>
      </c>
      <c r="AB27" s="95">
        <f t="shared" si="8"/>
        <v>2.2222222222222223</v>
      </c>
    </row>
    <row r="28" spans="1:28" ht="96" customHeight="1">
      <c r="A28" s="68">
        <f t="shared" si="0"/>
        <v>16</v>
      </c>
      <c r="B28" s="14" t="s">
        <v>2</v>
      </c>
      <c r="C28" s="27">
        <v>44007</v>
      </c>
      <c r="D28" s="27" t="s">
        <v>36</v>
      </c>
      <c r="E28" s="84">
        <v>56079.58</v>
      </c>
      <c r="F28" s="11">
        <v>10</v>
      </c>
      <c r="G28" s="85">
        <f t="shared" si="1"/>
        <v>2.2222222222222223</v>
      </c>
      <c r="H28" s="88" t="s">
        <v>65</v>
      </c>
      <c r="I28" s="11">
        <v>10</v>
      </c>
      <c r="J28" s="85">
        <f t="shared" si="2"/>
        <v>2.2222222222222223</v>
      </c>
      <c r="K28" s="80">
        <f>19940.109+1218.325</f>
        <v>21158.434</v>
      </c>
      <c r="L28" s="11">
        <v>0</v>
      </c>
      <c r="M28" s="85">
        <f t="shared" si="3"/>
        <v>0</v>
      </c>
      <c r="N28" s="80">
        <v>0</v>
      </c>
      <c r="O28" s="11">
        <v>0</v>
      </c>
      <c r="P28" s="81">
        <f t="shared" si="4"/>
        <v>0</v>
      </c>
      <c r="Q28" s="80">
        <v>0</v>
      </c>
      <c r="R28" s="11">
        <v>0</v>
      </c>
      <c r="S28" s="82">
        <f t="shared" si="5"/>
        <v>0</v>
      </c>
      <c r="T28" s="80">
        <v>0</v>
      </c>
      <c r="U28" s="11">
        <v>0</v>
      </c>
      <c r="V28" s="82">
        <f t="shared" si="6"/>
        <v>0</v>
      </c>
      <c r="W28" s="80">
        <v>0</v>
      </c>
      <c r="X28" s="11">
        <v>0</v>
      </c>
      <c r="Y28" s="82">
        <f t="shared" si="7"/>
        <v>0</v>
      </c>
      <c r="Z28" s="74">
        <v>90</v>
      </c>
      <c r="AA28" s="11">
        <f t="shared" si="8"/>
        <v>20</v>
      </c>
      <c r="AB28" s="95">
        <f t="shared" si="8"/>
        <v>4.444444444444445</v>
      </c>
    </row>
    <row r="29" spans="1:28" ht="96" customHeight="1">
      <c r="A29" s="68">
        <f t="shared" si="0"/>
        <v>17</v>
      </c>
      <c r="B29" s="14" t="s">
        <v>3</v>
      </c>
      <c r="C29" s="27">
        <v>43857</v>
      </c>
      <c r="D29" s="27" t="s">
        <v>42</v>
      </c>
      <c r="E29" s="84">
        <v>66805.502</v>
      </c>
      <c r="F29" s="11">
        <v>10</v>
      </c>
      <c r="G29" s="85">
        <f t="shared" si="1"/>
        <v>2.2222222222222223</v>
      </c>
      <c r="H29" s="88" t="s">
        <v>65</v>
      </c>
      <c r="I29" s="11">
        <v>10</v>
      </c>
      <c r="J29" s="85">
        <f t="shared" si="2"/>
        <v>2.2222222222222223</v>
      </c>
      <c r="K29" s="80">
        <f>21781.949+1172.503</f>
        <v>22954.452</v>
      </c>
      <c r="L29" s="11">
        <v>0</v>
      </c>
      <c r="M29" s="85">
        <f t="shared" si="3"/>
        <v>0</v>
      </c>
      <c r="N29" s="80">
        <v>0</v>
      </c>
      <c r="O29" s="11">
        <v>0</v>
      </c>
      <c r="P29" s="81">
        <f t="shared" si="4"/>
        <v>0</v>
      </c>
      <c r="Q29" s="80">
        <v>0</v>
      </c>
      <c r="R29" s="11">
        <v>0</v>
      </c>
      <c r="S29" s="82">
        <f t="shared" si="5"/>
        <v>0</v>
      </c>
      <c r="T29" s="80">
        <v>0</v>
      </c>
      <c r="U29" s="11">
        <v>0</v>
      </c>
      <c r="V29" s="82">
        <f t="shared" si="6"/>
        <v>0</v>
      </c>
      <c r="W29" s="80">
        <v>0</v>
      </c>
      <c r="X29" s="11">
        <v>0</v>
      </c>
      <c r="Y29" s="82">
        <f t="shared" si="7"/>
        <v>0</v>
      </c>
      <c r="Z29" s="74">
        <v>90</v>
      </c>
      <c r="AA29" s="11">
        <f t="shared" si="8"/>
        <v>20</v>
      </c>
      <c r="AB29" s="95">
        <f t="shared" si="8"/>
        <v>4.444444444444445</v>
      </c>
    </row>
    <row r="30" spans="1:28" ht="96" customHeight="1">
      <c r="A30" s="68">
        <f t="shared" si="0"/>
        <v>18</v>
      </c>
      <c r="B30" s="14" t="s">
        <v>22</v>
      </c>
      <c r="C30" s="27">
        <v>43658</v>
      </c>
      <c r="D30" s="83" t="s">
        <v>40</v>
      </c>
      <c r="E30" s="84">
        <v>35316.224</v>
      </c>
      <c r="F30" s="11">
        <v>0</v>
      </c>
      <c r="G30" s="71">
        <f t="shared" si="1"/>
        <v>0</v>
      </c>
      <c r="H30" s="88" t="s">
        <v>65</v>
      </c>
      <c r="I30" s="11">
        <v>10</v>
      </c>
      <c r="J30" s="85">
        <f t="shared" si="2"/>
        <v>2.2222222222222223</v>
      </c>
      <c r="K30" s="80">
        <f>14207.042+1088.376</f>
        <v>15295.418</v>
      </c>
      <c r="L30" s="11">
        <v>0</v>
      </c>
      <c r="M30" s="85">
        <f t="shared" si="3"/>
        <v>0</v>
      </c>
      <c r="N30" s="80">
        <v>0</v>
      </c>
      <c r="O30" s="11">
        <v>0</v>
      </c>
      <c r="P30" s="81">
        <f t="shared" si="4"/>
        <v>0</v>
      </c>
      <c r="Q30" s="80">
        <v>0</v>
      </c>
      <c r="R30" s="11">
        <v>0</v>
      </c>
      <c r="S30" s="82">
        <f t="shared" si="5"/>
        <v>0</v>
      </c>
      <c r="T30" s="80">
        <v>0</v>
      </c>
      <c r="U30" s="11">
        <v>0</v>
      </c>
      <c r="V30" s="82">
        <f t="shared" si="6"/>
        <v>0</v>
      </c>
      <c r="W30" s="80">
        <v>0</v>
      </c>
      <c r="X30" s="11">
        <v>0</v>
      </c>
      <c r="Y30" s="82">
        <f t="shared" si="7"/>
        <v>0</v>
      </c>
      <c r="Z30" s="74">
        <v>90</v>
      </c>
      <c r="AA30" s="11">
        <f t="shared" si="8"/>
        <v>10</v>
      </c>
      <c r="AB30" s="95">
        <f t="shared" si="8"/>
        <v>2.2222222222222223</v>
      </c>
    </row>
    <row r="31" spans="1:28" ht="96" customHeight="1">
      <c r="A31" s="68">
        <f t="shared" si="0"/>
        <v>19</v>
      </c>
      <c r="B31" s="14" t="s">
        <v>32</v>
      </c>
      <c r="C31" s="27">
        <v>44132</v>
      </c>
      <c r="D31" s="27" t="s">
        <v>36</v>
      </c>
      <c r="E31" s="84">
        <v>121854.72</v>
      </c>
      <c r="F31" s="11">
        <v>20</v>
      </c>
      <c r="G31" s="85">
        <f t="shared" si="1"/>
        <v>4.444444444444445</v>
      </c>
      <c r="H31" s="88" t="s">
        <v>65</v>
      </c>
      <c r="I31" s="11">
        <v>10</v>
      </c>
      <c r="J31" s="85">
        <f t="shared" si="2"/>
        <v>2.2222222222222223</v>
      </c>
      <c r="K31" s="80">
        <f>38609.959+1852.022</f>
        <v>40461.981</v>
      </c>
      <c r="L31" s="11">
        <v>0</v>
      </c>
      <c r="M31" s="85">
        <f t="shared" si="3"/>
        <v>0</v>
      </c>
      <c r="N31" s="80">
        <v>0</v>
      </c>
      <c r="O31" s="11">
        <v>0</v>
      </c>
      <c r="P31" s="81">
        <f>O31*10/90</f>
        <v>0</v>
      </c>
      <c r="Q31" s="80">
        <v>0</v>
      </c>
      <c r="R31" s="11">
        <v>0</v>
      </c>
      <c r="S31" s="82">
        <f>R31*10/90</f>
        <v>0</v>
      </c>
      <c r="T31" s="80">
        <v>0</v>
      </c>
      <c r="U31" s="11">
        <v>0</v>
      </c>
      <c r="V31" s="82">
        <f>U31*10/90</f>
        <v>0</v>
      </c>
      <c r="W31" s="80">
        <v>0</v>
      </c>
      <c r="X31" s="11">
        <v>0</v>
      </c>
      <c r="Y31" s="82">
        <f>X31*10/90</f>
        <v>0</v>
      </c>
      <c r="Z31" s="74">
        <v>90</v>
      </c>
      <c r="AA31" s="11">
        <f t="shared" si="8"/>
        <v>30</v>
      </c>
      <c r="AB31" s="95">
        <f t="shared" si="8"/>
        <v>6.666666666666667</v>
      </c>
    </row>
    <row r="32" spans="1:28" ht="96" customHeight="1">
      <c r="A32" s="68">
        <f t="shared" si="0"/>
        <v>20</v>
      </c>
      <c r="B32" s="14" t="s">
        <v>5</v>
      </c>
      <c r="C32" s="27">
        <v>44189</v>
      </c>
      <c r="D32" s="27" t="s">
        <v>35</v>
      </c>
      <c r="E32" s="84">
        <v>63904.158</v>
      </c>
      <c r="F32" s="11">
        <v>10</v>
      </c>
      <c r="G32" s="85">
        <f t="shared" si="1"/>
        <v>2.2222222222222223</v>
      </c>
      <c r="H32" s="88" t="s">
        <v>65</v>
      </c>
      <c r="I32" s="11">
        <v>10</v>
      </c>
      <c r="J32" s="85">
        <f t="shared" si="2"/>
        <v>2.2222222222222223</v>
      </c>
      <c r="K32" s="80">
        <f>19565.712+943.929</f>
        <v>20509.641</v>
      </c>
      <c r="L32" s="11">
        <v>0</v>
      </c>
      <c r="M32" s="85">
        <f t="shared" si="3"/>
        <v>0</v>
      </c>
      <c r="N32" s="80">
        <v>0</v>
      </c>
      <c r="O32" s="11">
        <v>0</v>
      </c>
      <c r="P32" s="81">
        <f t="shared" si="4"/>
        <v>0</v>
      </c>
      <c r="Q32" s="80">
        <v>0</v>
      </c>
      <c r="R32" s="11">
        <v>0</v>
      </c>
      <c r="S32" s="82">
        <f t="shared" si="5"/>
        <v>0</v>
      </c>
      <c r="T32" s="80">
        <v>0</v>
      </c>
      <c r="U32" s="11">
        <v>0</v>
      </c>
      <c r="V32" s="82">
        <f t="shared" si="6"/>
        <v>0</v>
      </c>
      <c r="W32" s="80">
        <v>0</v>
      </c>
      <c r="X32" s="11">
        <v>0</v>
      </c>
      <c r="Y32" s="82">
        <f t="shared" si="7"/>
        <v>0</v>
      </c>
      <c r="Z32" s="74">
        <v>90</v>
      </c>
      <c r="AA32" s="11">
        <f t="shared" si="8"/>
        <v>20</v>
      </c>
      <c r="AB32" s="95">
        <f t="shared" si="8"/>
        <v>4.444444444444445</v>
      </c>
    </row>
    <row r="33" spans="1:28" ht="96" customHeight="1">
      <c r="A33" s="68">
        <f t="shared" si="0"/>
        <v>21</v>
      </c>
      <c r="B33" s="14" t="s">
        <v>4</v>
      </c>
      <c r="C33" s="27">
        <v>43550</v>
      </c>
      <c r="D33" s="83" t="s">
        <v>39</v>
      </c>
      <c r="E33" s="84">
        <v>55167.542</v>
      </c>
      <c r="F33" s="11">
        <v>10</v>
      </c>
      <c r="G33" s="85">
        <f t="shared" si="1"/>
        <v>2.2222222222222223</v>
      </c>
      <c r="H33" s="88" t="s">
        <v>65</v>
      </c>
      <c r="I33" s="11">
        <v>10</v>
      </c>
      <c r="J33" s="85">
        <f t="shared" si="2"/>
        <v>2.2222222222222223</v>
      </c>
      <c r="K33" s="80">
        <f>23486.707+1338.913</f>
        <v>24825.62</v>
      </c>
      <c r="L33" s="11">
        <v>0</v>
      </c>
      <c r="M33" s="85">
        <f t="shared" si="3"/>
        <v>0</v>
      </c>
      <c r="N33" s="80">
        <v>0</v>
      </c>
      <c r="O33" s="11">
        <v>0</v>
      </c>
      <c r="P33" s="81">
        <f t="shared" si="4"/>
        <v>0</v>
      </c>
      <c r="Q33" s="80">
        <v>0</v>
      </c>
      <c r="R33" s="11">
        <v>0</v>
      </c>
      <c r="S33" s="82">
        <f t="shared" si="5"/>
        <v>0</v>
      </c>
      <c r="T33" s="80">
        <v>0</v>
      </c>
      <c r="U33" s="11">
        <v>0</v>
      </c>
      <c r="V33" s="82">
        <f t="shared" si="6"/>
        <v>0</v>
      </c>
      <c r="W33" s="80">
        <v>0</v>
      </c>
      <c r="X33" s="11">
        <v>0</v>
      </c>
      <c r="Y33" s="82">
        <f t="shared" si="7"/>
        <v>0</v>
      </c>
      <c r="Z33" s="74">
        <v>90</v>
      </c>
      <c r="AA33" s="11">
        <f t="shared" si="8"/>
        <v>20</v>
      </c>
      <c r="AB33" s="95">
        <f t="shared" si="8"/>
        <v>4.444444444444445</v>
      </c>
    </row>
    <row r="34" spans="1:28" ht="96" customHeight="1">
      <c r="A34" s="68">
        <f t="shared" si="0"/>
        <v>22</v>
      </c>
      <c r="B34" s="14" t="s">
        <v>11</v>
      </c>
      <c r="C34" s="27">
        <v>43811</v>
      </c>
      <c r="D34" s="83" t="s">
        <v>41</v>
      </c>
      <c r="E34" s="84">
        <v>61748.926</v>
      </c>
      <c r="F34" s="11">
        <v>10</v>
      </c>
      <c r="G34" s="85">
        <f t="shared" si="1"/>
        <v>2.2222222222222223</v>
      </c>
      <c r="H34" s="88" t="s">
        <v>65</v>
      </c>
      <c r="I34" s="11">
        <v>10</v>
      </c>
      <c r="J34" s="85">
        <f t="shared" si="2"/>
        <v>2.2222222222222223</v>
      </c>
      <c r="K34" s="80">
        <f>1741.855+21610.871</f>
        <v>23352.726</v>
      </c>
      <c r="L34" s="11">
        <v>0</v>
      </c>
      <c r="M34" s="85">
        <f t="shared" si="3"/>
        <v>0</v>
      </c>
      <c r="N34" s="80">
        <v>0</v>
      </c>
      <c r="O34" s="11">
        <v>0</v>
      </c>
      <c r="P34" s="81">
        <f t="shared" si="4"/>
        <v>0</v>
      </c>
      <c r="Q34" s="80">
        <v>0</v>
      </c>
      <c r="R34" s="11">
        <v>0</v>
      </c>
      <c r="S34" s="82">
        <f t="shared" si="5"/>
        <v>0</v>
      </c>
      <c r="T34" s="80">
        <v>0</v>
      </c>
      <c r="U34" s="11">
        <v>0</v>
      </c>
      <c r="V34" s="82">
        <f t="shared" si="6"/>
        <v>0</v>
      </c>
      <c r="W34" s="80">
        <v>0</v>
      </c>
      <c r="X34" s="11">
        <v>0</v>
      </c>
      <c r="Y34" s="82">
        <f t="shared" si="7"/>
        <v>0</v>
      </c>
      <c r="Z34" s="74">
        <v>90</v>
      </c>
      <c r="AA34" s="11">
        <f t="shared" si="8"/>
        <v>20</v>
      </c>
      <c r="AB34" s="95">
        <f t="shared" si="8"/>
        <v>4.444444444444445</v>
      </c>
    </row>
    <row r="35" spans="1:28" ht="96" customHeight="1">
      <c r="A35" s="68">
        <f t="shared" si="0"/>
        <v>23</v>
      </c>
      <c r="B35" s="14" t="s">
        <v>6</v>
      </c>
      <c r="C35" s="27">
        <v>43623</v>
      </c>
      <c r="D35" s="83" t="s">
        <v>40</v>
      </c>
      <c r="E35" s="84">
        <v>48801.563</v>
      </c>
      <c r="F35" s="11">
        <v>0</v>
      </c>
      <c r="G35" s="71">
        <f t="shared" si="1"/>
        <v>0</v>
      </c>
      <c r="H35" s="88" t="s">
        <v>65</v>
      </c>
      <c r="I35" s="11">
        <v>10</v>
      </c>
      <c r="J35" s="85">
        <f t="shared" si="2"/>
        <v>2.2222222222222223</v>
      </c>
      <c r="K35" s="80">
        <f>19008.435+3415.094</f>
        <v>22423.529000000002</v>
      </c>
      <c r="L35" s="11">
        <v>0</v>
      </c>
      <c r="M35" s="85">
        <f t="shared" si="3"/>
        <v>0</v>
      </c>
      <c r="N35" s="80">
        <v>0</v>
      </c>
      <c r="O35" s="11">
        <v>0</v>
      </c>
      <c r="P35" s="81">
        <f t="shared" si="4"/>
        <v>0</v>
      </c>
      <c r="Q35" s="80">
        <v>0</v>
      </c>
      <c r="R35" s="11">
        <v>0</v>
      </c>
      <c r="S35" s="82">
        <f t="shared" si="5"/>
        <v>0</v>
      </c>
      <c r="T35" s="80">
        <v>0</v>
      </c>
      <c r="U35" s="11">
        <v>0</v>
      </c>
      <c r="V35" s="82">
        <f t="shared" si="6"/>
        <v>0</v>
      </c>
      <c r="W35" s="80">
        <v>0</v>
      </c>
      <c r="X35" s="11">
        <v>0</v>
      </c>
      <c r="Y35" s="82">
        <f t="shared" si="7"/>
        <v>0</v>
      </c>
      <c r="Z35" s="74">
        <v>90</v>
      </c>
      <c r="AA35" s="11">
        <f>F35+I35+L35+O35+R35+U35+X35</f>
        <v>10</v>
      </c>
      <c r="AB35" s="95">
        <f>G35+J35+M35+P35+S35+V35+Y35</f>
        <v>2.2222222222222223</v>
      </c>
    </row>
    <row r="36" spans="1:28" ht="43.5" customHeight="1">
      <c r="A36" s="108">
        <f>A35+1</f>
        <v>24</v>
      </c>
      <c r="B36" s="128" t="s">
        <v>9</v>
      </c>
      <c r="C36" s="112">
        <v>43735</v>
      </c>
      <c r="D36" s="113" t="s">
        <v>40</v>
      </c>
      <c r="E36" s="125">
        <v>46297.665</v>
      </c>
      <c r="F36" s="100">
        <v>0</v>
      </c>
      <c r="G36" s="130">
        <f>F36*20/90</f>
        <v>0</v>
      </c>
      <c r="H36" s="89" t="s">
        <v>59</v>
      </c>
      <c r="I36" s="100">
        <v>10</v>
      </c>
      <c r="J36" s="127">
        <f>I36*20/90</f>
        <v>2.2222222222222223</v>
      </c>
      <c r="K36" s="99">
        <f>16756.61+905.383</f>
        <v>17661.993000000002</v>
      </c>
      <c r="L36" s="100">
        <v>0</v>
      </c>
      <c r="M36" s="127">
        <f>L36*20/90</f>
        <v>0</v>
      </c>
      <c r="N36" s="99">
        <v>0</v>
      </c>
      <c r="O36" s="100">
        <v>0</v>
      </c>
      <c r="P36" s="102">
        <f>O36*10/90</f>
        <v>0</v>
      </c>
      <c r="Q36" s="99">
        <v>0</v>
      </c>
      <c r="R36" s="100">
        <v>0</v>
      </c>
      <c r="S36" s="101">
        <f>R36*10/90</f>
        <v>0</v>
      </c>
      <c r="T36" s="99">
        <v>0</v>
      </c>
      <c r="U36" s="100">
        <v>0</v>
      </c>
      <c r="V36" s="101">
        <f>U36*10/90</f>
        <v>0</v>
      </c>
      <c r="W36" s="99">
        <v>0</v>
      </c>
      <c r="X36" s="100">
        <v>0</v>
      </c>
      <c r="Y36" s="101">
        <f>X36*10/90</f>
        <v>0</v>
      </c>
      <c r="Z36" s="104">
        <v>90</v>
      </c>
      <c r="AA36" s="100">
        <f>F36+I36+L36+O36+R36+U36+X36</f>
        <v>10</v>
      </c>
      <c r="AB36" s="132">
        <f>G36+J36+M36+P36+S36+V36+Y36</f>
        <v>2.2222222222222223</v>
      </c>
    </row>
    <row r="37" spans="1:28" ht="96" customHeight="1">
      <c r="A37" s="108"/>
      <c r="B37" s="128"/>
      <c r="C37" s="112"/>
      <c r="D37" s="113"/>
      <c r="E37" s="125"/>
      <c r="F37" s="100"/>
      <c r="G37" s="130"/>
      <c r="H37" s="89" t="s">
        <v>65</v>
      </c>
      <c r="I37" s="100"/>
      <c r="J37" s="127"/>
      <c r="K37" s="99"/>
      <c r="L37" s="100"/>
      <c r="M37" s="127"/>
      <c r="N37" s="99"/>
      <c r="O37" s="100"/>
      <c r="P37" s="102"/>
      <c r="Q37" s="99"/>
      <c r="R37" s="100"/>
      <c r="S37" s="101"/>
      <c r="T37" s="99"/>
      <c r="U37" s="100"/>
      <c r="V37" s="101"/>
      <c r="W37" s="99"/>
      <c r="X37" s="100"/>
      <c r="Y37" s="101"/>
      <c r="Z37" s="104"/>
      <c r="AA37" s="100"/>
      <c r="AB37" s="132"/>
    </row>
    <row r="38" spans="1:28" ht="22.5" customHeight="1">
      <c r="A38" s="108" t="s">
        <v>48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9"/>
    </row>
    <row r="39" spans="1:28" s="6" customFormat="1" ht="96" customHeight="1">
      <c r="A39" s="68">
        <f>A36+1</f>
        <v>25</v>
      </c>
      <c r="B39" s="13" t="s">
        <v>25</v>
      </c>
      <c r="C39" s="112">
        <v>42797</v>
      </c>
      <c r="D39" s="113" t="s">
        <v>49</v>
      </c>
      <c r="E39" s="77">
        <v>86549.981</v>
      </c>
      <c r="F39" s="78">
        <v>10</v>
      </c>
      <c r="G39" s="85">
        <f aca="true" t="shared" si="9" ref="G39:G44">F39*20/90</f>
        <v>2.2222222222222223</v>
      </c>
      <c r="H39" s="90" t="s">
        <v>65</v>
      </c>
      <c r="I39" s="78">
        <v>10</v>
      </c>
      <c r="J39" s="85">
        <f aca="true" t="shared" si="10" ref="J39:J44">I39*20/90</f>
        <v>2.2222222222222223</v>
      </c>
      <c r="K39" s="80">
        <f>519814.891-493453.691</f>
        <v>26361.20000000001</v>
      </c>
      <c r="L39" s="74">
        <v>0</v>
      </c>
      <c r="M39" s="85">
        <f aca="true" t="shared" si="11" ref="M39:M44">L39*20/90</f>
        <v>0</v>
      </c>
      <c r="N39" s="80">
        <v>0</v>
      </c>
      <c r="O39" s="74">
        <v>0</v>
      </c>
      <c r="P39" s="81">
        <f aca="true" t="shared" si="12" ref="P39:P44">O39*10/90</f>
        <v>0</v>
      </c>
      <c r="Q39" s="80">
        <v>0</v>
      </c>
      <c r="R39" s="74">
        <v>0</v>
      </c>
      <c r="S39" s="81">
        <f aca="true" t="shared" si="13" ref="S39:S44">R39*10/90</f>
        <v>0</v>
      </c>
      <c r="T39" s="80">
        <v>0</v>
      </c>
      <c r="U39" s="74">
        <v>0</v>
      </c>
      <c r="V39" s="81">
        <f aca="true" t="shared" si="14" ref="V39:V44">U39*10/90</f>
        <v>0</v>
      </c>
      <c r="W39" s="80">
        <v>0</v>
      </c>
      <c r="X39" s="74">
        <v>0</v>
      </c>
      <c r="Y39" s="81">
        <f aca="true" t="shared" si="15" ref="Y39:Y44">X39*10/90</f>
        <v>0</v>
      </c>
      <c r="Z39" s="74">
        <v>90</v>
      </c>
      <c r="AA39" s="11">
        <f aca="true" t="shared" si="16" ref="AA39:AB42">F39+I39+L39+O39+R39+U39+X39</f>
        <v>20</v>
      </c>
      <c r="AB39" s="95">
        <f t="shared" si="16"/>
        <v>4.444444444444445</v>
      </c>
    </row>
    <row r="40" spans="1:28" ht="96" customHeight="1">
      <c r="A40" s="68">
        <f>A39+1</f>
        <v>26</v>
      </c>
      <c r="B40" s="14" t="s">
        <v>12</v>
      </c>
      <c r="C40" s="112"/>
      <c r="D40" s="113"/>
      <c r="E40" s="84">
        <v>25529.055</v>
      </c>
      <c r="F40" s="11">
        <v>0</v>
      </c>
      <c r="G40" s="85">
        <f t="shared" si="9"/>
        <v>0</v>
      </c>
      <c r="H40" s="88" t="s">
        <v>65</v>
      </c>
      <c r="I40" s="11">
        <v>10</v>
      </c>
      <c r="J40" s="85">
        <f t="shared" si="10"/>
        <v>2.2222222222222223</v>
      </c>
      <c r="K40" s="80">
        <f>11295.037+1043.421</f>
        <v>12338.458</v>
      </c>
      <c r="L40" s="11">
        <v>0</v>
      </c>
      <c r="M40" s="85">
        <f t="shared" si="11"/>
        <v>0</v>
      </c>
      <c r="N40" s="80">
        <v>0</v>
      </c>
      <c r="O40" s="11">
        <v>0</v>
      </c>
      <c r="P40" s="81">
        <f t="shared" si="12"/>
        <v>0</v>
      </c>
      <c r="Q40" s="80">
        <v>0</v>
      </c>
      <c r="R40" s="11">
        <v>0</v>
      </c>
      <c r="S40" s="81">
        <f t="shared" si="13"/>
        <v>0</v>
      </c>
      <c r="T40" s="80">
        <v>0</v>
      </c>
      <c r="U40" s="11">
        <v>0</v>
      </c>
      <c r="V40" s="81">
        <f t="shared" si="14"/>
        <v>0</v>
      </c>
      <c r="W40" s="80">
        <v>0</v>
      </c>
      <c r="X40" s="11">
        <v>0</v>
      </c>
      <c r="Y40" s="81">
        <f t="shared" si="15"/>
        <v>0</v>
      </c>
      <c r="Z40" s="74">
        <v>90</v>
      </c>
      <c r="AA40" s="11">
        <f t="shared" si="16"/>
        <v>10</v>
      </c>
      <c r="AB40" s="95">
        <f t="shared" si="16"/>
        <v>2.2222222222222223</v>
      </c>
    </row>
    <row r="41" spans="1:28" s="6" customFormat="1" ht="96" customHeight="1">
      <c r="A41" s="68">
        <f>A40+1</f>
        <v>27</v>
      </c>
      <c r="B41" s="13" t="s">
        <v>28</v>
      </c>
      <c r="C41" s="112">
        <v>43454</v>
      </c>
      <c r="D41" s="113" t="s">
        <v>45</v>
      </c>
      <c r="E41" s="77">
        <f>(2656021.89+2774770.53+2376362.36)/1000</f>
        <v>7807.154779999999</v>
      </c>
      <c r="F41" s="91">
        <v>0</v>
      </c>
      <c r="G41" s="85">
        <f t="shared" si="9"/>
        <v>0</v>
      </c>
      <c r="H41" s="90" t="s">
        <v>65</v>
      </c>
      <c r="I41" s="78">
        <v>10</v>
      </c>
      <c r="J41" s="85">
        <f t="shared" si="10"/>
        <v>2.2222222222222223</v>
      </c>
      <c r="K41" s="80">
        <v>14807.523</v>
      </c>
      <c r="L41" s="74">
        <v>0</v>
      </c>
      <c r="M41" s="85">
        <f t="shared" si="11"/>
        <v>0</v>
      </c>
      <c r="N41" s="80">
        <v>0</v>
      </c>
      <c r="O41" s="74">
        <v>0</v>
      </c>
      <c r="P41" s="81">
        <f t="shared" si="12"/>
        <v>0</v>
      </c>
      <c r="Q41" s="80">
        <v>0</v>
      </c>
      <c r="R41" s="74">
        <v>0</v>
      </c>
      <c r="S41" s="81">
        <f t="shared" si="13"/>
        <v>0</v>
      </c>
      <c r="T41" s="80">
        <v>0</v>
      </c>
      <c r="U41" s="74">
        <v>0</v>
      </c>
      <c r="V41" s="81">
        <f t="shared" si="14"/>
        <v>0</v>
      </c>
      <c r="W41" s="80">
        <v>0</v>
      </c>
      <c r="X41" s="74">
        <v>0</v>
      </c>
      <c r="Y41" s="81">
        <f t="shared" si="15"/>
        <v>0</v>
      </c>
      <c r="Z41" s="74">
        <v>90</v>
      </c>
      <c r="AA41" s="11">
        <f t="shared" si="16"/>
        <v>10</v>
      </c>
      <c r="AB41" s="95">
        <f t="shared" si="16"/>
        <v>2.2222222222222223</v>
      </c>
    </row>
    <row r="42" spans="1:28" ht="96" customHeight="1">
      <c r="A42" s="68">
        <f>A41+1</f>
        <v>28</v>
      </c>
      <c r="B42" s="14" t="s">
        <v>23</v>
      </c>
      <c r="C42" s="113"/>
      <c r="D42" s="113"/>
      <c r="E42" s="84">
        <f>(2156621.2+86150+2228986.71+1452557.83+0)/1000</f>
        <v>5924.31574</v>
      </c>
      <c r="F42" s="92">
        <v>0</v>
      </c>
      <c r="G42" s="85">
        <f t="shared" si="9"/>
        <v>0</v>
      </c>
      <c r="H42" s="88" t="s">
        <v>65</v>
      </c>
      <c r="I42" s="11">
        <v>10</v>
      </c>
      <c r="J42" s="85">
        <f t="shared" si="10"/>
        <v>2.2222222222222223</v>
      </c>
      <c r="K42" s="80">
        <v>3433.492</v>
      </c>
      <c r="L42" s="11">
        <v>0</v>
      </c>
      <c r="M42" s="85">
        <f t="shared" si="11"/>
        <v>0</v>
      </c>
      <c r="N42" s="80">
        <v>0</v>
      </c>
      <c r="O42" s="11">
        <v>0</v>
      </c>
      <c r="P42" s="81">
        <f t="shared" si="12"/>
        <v>0</v>
      </c>
      <c r="Q42" s="80">
        <v>0</v>
      </c>
      <c r="R42" s="11">
        <v>0</v>
      </c>
      <c r="S42" s="81">
        <f t="shared" si="13"/>
        <v>0</v>
      </c>
      <c r="T42" s="80">
        <v>0</v>
      </c>
      <c r="U42" s="11">
        <v>0</v>
      </c>
      <c r="V42" s="81">
        <f t="shared" si="14"/>
        <v>0</v>
      </c>
      <c r="W42" s="80">
        <v>0</v>
      </c>
      <c r="X42" s="11">
        <v>0</v>
      </c>
      <c r="Y42" s="81">
        <f t="shared" si="15"/>
        <v>0</v>
      </c>
      <c r="Z42" s="74">
        <v>90</v>
      </c>
      <c r="AA42" s="11">
        <f t="shared" si="16"/>
        <v>10</v>
      </c>
      <c r="AB42" s="95">
        <f t="shared" si="16"/>
        <v>2.2222222222222223</v>
      </c>
    </row>
    <row r="43" spans="1:28" ht="96" customHeight="1">
      <c r="A43" s="68">
        <f>A42+1</f>
        <v>29</v>
      </c>
      <c r="B43" s="14" t="s">
        <v>24</v>
      </c>
      <c r="C43" s="113"/>
      <c r="D43" s="113"/>
      <c r="E43" s="84">
        <f>(9495407.72+206079.4+9281999.64+165794.8+5666313.71+53012.1)/1000</f>
        <v>24868.607370000005</v>
      </c>
      <c r="F43" s="92">
        <v>0</v>
      </c>
      <c r="G43" s="85">
        <f t="shared" si="9"/>
        <v>0</v>
      </c>
      <c r="H43" s="88" t="s">
        <v>65</v>
      </c>
      <c r="I43" s="11">
        <v>10</v>
      </c>
      <c r="J43" s="85">
        <f t="shared" si="10"/>
        <v>2.2222222222222223</v>
      </c>
      <c r="K43" s="80">
        <v>13114.088</v>
      </c>
      <c r="L43" s="11">
        <v>0</v>
      </c>
      <c r="M43" s="85">
        <f t="shared" si="11"/>
        <v>0</v>
      </c>
      <c r="N43" s="80">
        <v>0</v>
      </c>
      <c r="O43" s="11">
        <v>0</v>
      </c>
      <c r="P43" s="81">
        <f t="shared" si="12"/>
        <v>0</v>
      </c>
      <c r="Q43" s="80">
        <v>0</v>
      </c>
      <c r="R43" s="11">
        <v>0</v>
      </c>
      <c r="S43" s="81">
        <f t="shared" si="13"/>
        <v>0</v>
      </c>
      <c r="T43" s="80">
        <v>0</v>
      </c>
      <c r="U43" s="11">
        <v>0</v>
      </c>
      <c r="V43" s="81">
        <f t="shared" si="14"/>
        <v>0</v>
      </c>
      <c r="W43" s="80">
        <v>0</v>
      </c>
      <c r="X43" s="11">
        <v>0</v>
      </c>
      <c r="Y43" s="81">
        <f t="shared" si="15"/>
        <v>0</v>
      </c>
      <c r="Z43" s="74">
        <v>90</v>
      </c>
      <c r="AA43" s="92">
        <f>F43+I43+L43+O43+R43+U43+X43</f>
        <v>10</v>
      </c>
      <c r="AB43" s="95">
        <f>G43+J43+M43+P43+S43+V43+Y43</f>
        <v>2.2222222222222223</v>
      </c>
    </row>
    <row r="44" spans="1:28" ht="42.75" customHeight="1">
      <c r="A44" s="108">
        <f>A43+1</f>
        <v>30</v>
      </c>
      <c r="B44" s="128" t="s">
        <v>13</v>
      </c>
      <c r="C44" s="113"/>
      <c r="D44" s="113"/>
      <c r="E44" s="125">
        <f>(6227290.05+542947.2+6944545.18+207999.12+3325986.41+121386.66)/1000</f>
        <v>17370.15462</v>
      </c>
      <c r="F44" s="129">
        <v>0</v>
      </c>
      <c r="G44" s="130">
        <f t="shared" si="9"/>
        <v>0</v>
      </c>
      <c r="H44" s="14" t="s">
        <v>60</v>
      </c>
      <c r="I44" s="100">
        <v>10</v>
      </c>
      <c r="J44" s="127">
        <f t="shared" si="10"/>
        <v>2.2222222222222223</v>
      </c>
      <c r="K44" s="99">
        <v>6901.938</v>
      </c>
      <c r="L44" s="100">
        <v>0</v>
      </c>
      <c r="M44" s="127">
        <f t="shared" si="11"/>
        <v>0</v>
      </c>
      <c r="N44" s="99">
        <v>0</v>
      </c>
      <c r="O44" s="100">
        <v>0</v>
      </c>
      <c r="P44" s="102">
        <f t="shared" si="12"/>
        <v>0</v>
      </c>
      <c r="Q44" s="99">
        <v>0</v>
      </c>
      <c r="R44" s="100">
        <v>0</v>
      </c>
      <c r="S44" s="102">
        <f t="shared" si="13"/>
        <v>0</v>
      </c>
      <c r="T44" s="99">
        <v>0</v>
      </c>
      <c r="U44" s="100">
        <v>0</v>
      </c>
      <c r="V44" s="102">
        <f t="shared" si="14"/>
        <v>0</v>
      </c>
      <c r="W44" s="99">
        <v>0</v>
      </c>
      <c r="X44" s="100">
        <v>0</v>
      </c>
      <c r="Y44" s="102">
        <f t="shared" si="15"/>
        <v>0</v>
      </c>
      <c r="Z44" s="104">
        <v>90</v>
      </c>
      <c r="AA44" s="129">
        <f>F44+I44+L44+O44+R44+U44+X44</f>
        <v>10</v>
      </c>
      <c r="AB44" s="137">
        <f>G44+J44+M44+P44+S44+V44+Y44</f>
        <v>2.2222222222222223</v>
      </c>
    </row>
    <row r="45" spans="1:28" ht="96" customHeight="1">
      <c r="A45" s="108"/>
      <c r="B45" s="128"/>
      <c r="C45" s="113"/>
      <c r="D45" s="113"/>
      <c r="E45" s="125"/>
      <c r="F45" s="129"/>
      <c r="G45" s="130"/>
      <c r="H45" s="88" t="s">
        <v>65</v>
      </c>
      <c r="I45" s="100"/>
      <c r="J45" s="127"/>
      <c r="K45" s="99"/>
      <c r="L45" s="100"/>
      <c r="M45" s="127"/>
      <c r="N45" s="99"/>
      <c r="O45" s="100"/>
      <c r="P45" s="102"/>
      <c r="Q45" s="99"/>
      <c r="R45" s="100"/>
      <c r="S45" s="102"/>
      <c r="T45" s="99"/>
      <c r="U45" s="100"/>
      <c r="V45" s="102"/>
      <c r="W45" s="99"/>
      <c r="X45" s="100"/>
      <c r="Y45" s="102"/>
      <c r="Z45" s="104"/>
      <c r="AA45" s="100"/>
      <c r="AB45" s="107"/>
    </row>
    <row r="46" spans="1:28" ht="48.75" customHeight="1">
      <c r="A46" s="108">
        <f>A44+1</f>
        <v>31</v>
      </c>
      <c r="B46" s="128" t="s">
        <v>14</v>
      </c>
      <c r="C46" s="113"/>
      <c r="D46" s="113"/>
      <c r="E46" s="125">
        <f>(3050629.84+566917.55+3664165.55+3139379.44+1818321.93+137030.6)/1000</f>
        <v>12376.444909999998</v>
      </c>
      <c r="F46" s="129">
        <v>0</v>
      </c>
      <c r="G46" s="130">
        <f>F46*20/90</f>
        <v>0</v>
      </c>
      <c r="H46" s="14" t="s">
        <v>60</v>
      </c>
      <c r="I46" s="100">
        <v>10</v>
      </c>
      <c r="J46" s="127">
        <f>I46*20/90</f>
        <v>2.2222222222222223</v>
      </c>
      <c r="K46" s="99">
        <v>4331.122</v>
      </c>
      <c r="L46" s="100">
        <v>0</v>
      </c>
      <c r="M46" s="127">
        <f>L46*20/90</f>
        <v>0</v>
      </c>
      <c r="N46" s="99">
        <v>0</v>
      </c>
      <c r="O46" s="100">
        <v>0</v>
      </c>
      <c r="P46" s="102">
        <f>O46*10/90</f>
        <v>0</v>
      </c>
      <c r="Q46" s="99">
        <v>0</v>
      </c>
      <c r="R46" s="100">
        <v>0</v>
      </c>
      <c r="S46" s="102">
        <f>R46*10/90</f>
        <v>0</v>
      </c>
      <c r="T46" s="99">
        <v>0</v>
      </c>
      <c r="U46" s="100">
        <v>0</v>
      </c>
      <c r="V46" s="102">
        <f>U46*10/90</f>
        <v>0</v>
      </c>
      <c r="W46" s="99">
        <v>0</v>
      </c>
      <c r="X46" s="100">
        <v>0</v>
      </c>
      <c r="Y46" s="102">
        <f>X46*10/90</f>
        <v>0</v>
      </c>
      <c r="Z46" s="104">
        <v>90</v>
      </c>
      <c r="AA46" s="129">
        <f>F46+I46+L46+O46+R46+U46+X46</f>
        <v>10</v>
      </c>
      <c r="AB46" s="137">
        <f>G46+J46+M46+P46+S46+V46+Y46</f>
        <v>2.2222222222222223</v>
      </c>
    </row>
    <row r="47" spans="1:28" ht="96" customHeight="1">
      <c r="A47" s="108"/>
      <c r="B47" s="128"/>
      <c r="C47" s="113"/>
      <c r="D47" s="113"/>
      <c r="E47" s="125"/>
      <c r="F47" s="129"/>
      <c r="G47" s="130"/>
      <c r="H47" s="88" t="s">
        <v>65</v>
      </c>
      <c r="I47" s="100"/>
      <c r="J47" s="127"/>
      <c r="K47" s="99"/>
      <c r="L47" s="100"/>
      <c r="M47" s="127"/>
      <c r="N47" s="99"/>
      <c r="O47" s="100"/>
      <c r="P47" s="102"/>
      <c r="Q47" s="99"/>
      <c r="R47" s="100"/>
      <c r="S47" s="102"/>
      <c r="T47" s="99"/>
      <c r="U47" s="100"/>
      <c r="V47" s="102"/>
      <c r="W47" s="99"/>
      <c r="X47" s="100"/>
      <c r="Y47" s="102"/>
      <c r="Z47" s="104"/>
      <c r="AA47" s="100"/>
      <c r="AB47" s="107"/>
    </row>
    <row r="48" spans="1:28" ht="48.75" customHeight="1">
      <c r="A48" s="108">
        <f>A46+1</f>
        <v>32</v>
      </c>
      <c r="B48" s="128" t="s">
        <v>15</v>
      </c>
      <c r="C48" s="113"/>
      <c r="D48" s="113"/>
      <c r="E48" s="125">
        <f>(3223572.25+303476.36+3558294.86+299228.2+1807098.31+32949.6)/1000</f>
        <v>9224.61958</v>
      </c>
      <c r="F48" s="129">
        <v>0</v>
      </c>
      <c r="G48" s="130">
        <f>F48*20/90</f>
        <v>0</v>
      </c>
      <c r="H48" s="14" t="s">
        <v>60</v>
      </c>
      <c r="I48" s="100">
        <v>10</v>
      </c>
      <c r="J48" s="127">
        <f>I48*20/90</f>
        <v>2.2222222222222223</v>
      </c>
      <c r="K48" s="99">
        <v>3423.052</v>
      </c>
      <c r="L48" s="100">
        <v>0</v>
      </c>
      <c r="M48" s="127">
        <f>L48*20/90</f>
        <v>0</v>
      </c>
      <c r="N48" s="99">
        <v>0</v>
      </c>
      <c r="O48" s="100">
        <v>0</v>
      </c>
      <c r="P48" s="102">
        <f>O48*10/90</f>
        <v>0</v>
      </c>
      <c r="Q48" s="99">
        <v>0</v>
      </c>
      <c r="R48" s="100">
        <v>0</v>
      </c>
      <c r="S48" s="102">
        <f>R48*10/90</f>
        <v>0</v>
      </c>
      <c r="T48" s="99">
        <v>0</v>
      </c>
      <c r="U48" s="100">
        <v>0</v>
      </c>
      <c r="V48" s="102">
        <f>U48*10/90</f>
        <v>0</v>
      </c>
      <c r="W48" s="99">
        <v>0</v>
      </c>
      <c r="X48" s="100">
        <v>0</v>
      </c>
      <c r="Y48" s="102">
        <f>X48*10/90</f>
        <v>0</v>
      </c>
      <c r="Z48" s="104">
        <v>90</v>
      </c>
      <c r="AA48" s="129">
        <f>F48+I48+L48+O48+R48+U48+X48</f>
        <v>10</v>
      </c>
      <c r="AB48" s="137">
        <f>G48+J48+M48+P48+S48+V48+Y48</f>
        <v>2.2222222222222223</v>
      </c>
    </row>
    <row r="49" spans="1:28" ht="96" customHeight="1">
      <c r="A49" s="108"/>
      <c r="B49" s="128"/>
      <c r="C49" s="113"/>
      <c r="D49" s="113"/>
      <c r="E49" s="125"/>
      <c r="F49" s="129"/>
      <c r="G49" s="130"/>
      <c r="H49" s="88" t="s">
        <v>65</v>
      </c>
      <c r="I49" s="100"/>
      <c r="J49" s="127"/>
      <c r="K49" s="99"/>
      <c r="L49" s="100"/>
      <c r="M49" s="127"/>
      <c r="N49" s="99"/>
      <c r="O49" s="100"/>
      <c r="P49" s="102"/>
      <c r="Q49" s="99"/>
      <c r="R49" s="100"/>
      <c r="S49" s="102"/>
      <c r="T49" s="99"/>
      <c r="U49" s="100"/>
      <c r="V49" s="102"/>
      <c r="W49" s="99"/>
      <c r="X49" s="100"/>
      <c r="Y49" s="102"/>
      <c r="Z49" s="104"/>
      <c r="AA49" s="100"/>
      <c r="AB49" s="107"/>
    </row>
    <row r="50" spans="1:28" ht="48.75" customHeight="1">
      <c r="A50" s="108">
        <f>A48+1</f>
        <v>33</v>
      </c>
      <c r="B50" s="128" t="s">
        <v>16</v>
      </c>
      <c r="C50" s="113"/>
      <c r="D50" s="113"/>
      <c r="E50" s="125">
        <f>(11543374.01+319841.62+12564098.18+190777.92+5458763.47+32763.96)/1000</f>
        <v>30109.61916</v>
      </c>
      <c r="F50" s="129">
        <v>0</v>
      </c>
      <c r="G50" s="130">
        <f>F50*20/90</f>
        <v>0</v>
      </c>
      <c r="H50" s="14" t="s">
        <v>60</v>
      </c>
      <c r="I50" s="100">
        <v>10</v>
      </c>
      <c r="J50" s="127">
        <f>I50*20/90</f>
        <v>2.2222222222222223</v>
      </c>
      <c r="K50" s="99">
        <v>10099.03</v>
      </c>
      <c r="L50" s="100">
        <v>0</v>
      </c>
      <c r="M50" s="127">
        <f>L50*20/90</f>
        <v>0</v>
      </c>
      <c r="N50" s="99">
        <v>0</v>
      </c>
      <c r="O50" s="100">
        <v>0</v>
      </c>
      <c r="P50" s="102">
        <f>O50*10/90</f>
        <v>0</v>
      </c>
      <c r="Q50" s="99">
        <v>0</v>
      </c>
      <c r="R50" s="100">
        <v>0</v>
      </c>
      <c r="S50" s="102">
        <f>R50*10/90</f>
        <v>0</v>
      </c>
      <c r="T50" s="99">
        <v>0</v>
      </c>
      <c r="U50" s="100">
        <v>0</v>
      </c>
      <c r="V50" s="102">
        <f>U50*10/90</f>
        <v>0</v>
      </c>
      <c r="W50" s="99">
        <v>0</v>
      </c>
      <c r="X50" s="100">
        <v>0</v>
      </c>
      <c r="Y50" s="102">
        <f>X50*10/90</f>
        <v>0</v>
      </c>
      <c r="Z50" s="104">
        <v>90</v>
      </c>
      <c r="AA50" s="129">
        <f>F50+I50+L50+O50+R50+U50+X50</f>
        <v>10</v>
      </c>
      <c r="AB50" s="137">
        <f>G50+J50+M50+P50+S50+V50+Y50</f>
        <v>2.2222222222222223</v>
      </c>
    </row>
    <row r="51" spans="1:28" ht="96" customHeight="1">
      <c r="A51" s="108"/>
      <c r="B51" s="128"/>
      <c r="C51" s="113"/>
      <c r="D51" s="113"/>
      <c r="E51" s="125"/>
      <c r="F51" s="129"/>
      <c r="G51" s="130"/>
      <c r="H51" s="88" t="s">
        <v>65</v>
      </c>
      <c r="I51" s="100"/>
      <c r="J51" s="127"/>
      <c r="K51" s="99"/>
      <c r="L51" s="100"/>
      <c r="M51" s="127"/>
      <c r="N51" s="99"/>
      <c r="O51" s="100"/>
      <c r="P51" s="102"/>
      <c r="Q51" s="99"/>
      <c r="R51" s="100"/>
      <c r="S51" s="102"/>
      <c r="T51" s="99"/>
      <c r="U51" s="100"/>
      <c r="V51" s="102"/>
      <c r="W51" s="99"/>
      <c r="X51" s="100"/>
      <c r="Y51" s="102"/>
      <c r="Z51" s="104"/>
      <c r="AA51" s="100"/>
      <c r="AB51" s="107"/>
    </row>
    <row r="52" spans="1:28" ht="48.75" customHeight="1">
      <c r="A52" s="108">
        <f>A50+1</f>
        <v>34</v>
      </c>
      <c r="B52" s="128" t="s">
        <v>17</v>
      </c>
      <c r="C52" s="113"/>
      <c r="D52" s="113"/>
      <c r="E52" s="125">
        <f>(1769832.6+161843.4+2019800.54+114398.4+966140+81699.2)/1000</f>
        <v>5113.71414</v>
      </c>
      <c r="F52" s="129">
        <v>0</v>
      </c>
      <c r="G52" s="130">
        <f>F52*20/90</f>
        <v>0</v>
      </c>
      <c r="H52" s="14" t="s">
        <v>60</v>
      </c>
      <c r="I52" s="100">
        <v>10</v>
      </c>
      <c r="J52" s="127">
        <f>I52*20/90</f>
        <v>2.2222222222222223</v>
      </c>
      <c r="K52" s="99">
        <v>1852.237</v>
      </c>
      <c r="L52" s="100">
        <v>0</v>
      </c>
      <c r="M52" s="127">
        <f>L52*20/90</f>
        <v>0</v>
      </c>
      <c r="N52" s="99">
        <v>0</v>
      </c>
      <c r="O52" s="100">
        <v>0</v>
      </c>
      <c r="P52" s="102">
        <f>O52*10/90</f>
        <v>0</v>
      </c>
      <c r="Q52" s="99">
        <v>0</v>
      </c>
      <c r="R52" s="100">
        <v>0</v>
      </c>
      <c r="S52" s="102">
        <f>R52*10/90</f>
        <v>0</v>
      </c>
      <c r="T52" s="99">
        <v>0</v>
      </c>
      <c r="U52" s="100">
        <v>0</v>
      </c>
      <c r="V52" s="102">
        <f>U52*10/90</f>
        <v>0</v>
      </c>
      <c r="W52" s="99">
        <v>0</v>
      </c>
      <c r="X52" s="100">
        <v>0</v>
      </c>
      <c r="Y52" s="102">
        <f>X52*10/90</f>
        <v>0</v>
      </c>
      <c r="Z52" s="104">
        <v>90</v>
      </c>
      <c r="AA52" s="129">
        <f>F52+I52+L52+O52+R52+U52+X52</f>
        <v>10</v>
      </c>
      <c r="AB52" s="137">
        <f>G52+J52+M52+P52+S52+V52+Y52</f>
        <v>2.2222222222222223</v>
      </c>
    </row>
    <row r="53" spans="1:28" ht="96" customHeight="1" thickBot="1">
      <c r="A53" s="131"/>
      <c r="B53" s="133"/>
      <c r="C53" s="114"/>
      <c r="D53" s="114"/>
      <c r="E53" s="134"/>
      <c r="F53" s="135"/>
      <c r="G53" s="136"/>
      <c r="H53" s="96" t="s">
        <v>65</v>
      </c>
      <c r="I53" s="138"/>
      <c r="J53" s="139"/>
      <c r="K53" s="140"/>
      <c r="L53" s="138"/>
      <c r="M53" s="139"/>
      <c r="N53" s="140"/>
      <c r="O53" s="138"/>
      <c r="P53" s="141"/>
      <c r="Q53" s="140"/>
      <c r="R53" s="138"/>
      <c r="S53" s="141"/>
      <c r="T53" s="140"/>
      <c r="U53" s="138"/>
      <c r="V53" s="141"/>
      <c r="W53" s="140"/>
      <c r="X53" s="138"/>
      <c r="Y53" s="141"/>
      <c r="Z53" s="143"/>
      <c r="AA53" s="138"/>
      <c r="AB53" s="142"/>
    </row>
    <row r="54" spans="3:5" ht="15">
      <c r="C54" s="1"/>
      <c r="D54" s="1"/>
      <c r="E54" s="7"/>
    </row>
    <row r="55" spans="1:7" ht="74.25" customHeight="1">
      <c r="A55" s="98" t="s">
        <v>97</v>
      </c>
      <c r="B55" s="98"/>
      <c r="C55" s="98"/>
      <c r="D55" s="98"/>
      <c r="E55" s="97" t="s">
        <v>98</v>
      </c>
      <c r="F55" s="97"/>
      <c r="G55" s="97"/>
    </row>
  </sheetData>
  <sheetProtection/>
  <mergeCells count="258">
    <mergeCell ref="AA52:AA53"/>
    <mergeCell ref="U52:U53"/>
    <mergeCell ref="V52:V53"/>
    <mergeCell ref="Q4:S4"/>
    <mergeCell ref="T4:V4"/>
    <mergeCell ref="W4:Y4"/>
    <mergeCell ref="Z50:Z51"/>
    <mergeCell ref="AA50:AA51"/>
    <mergeCell ref="X50:X51"/>
    <mergeCell ref="Y50:Y51"/>
    <mergeCell ref="P52:P53"/>
    <mergeCell ref="Q52:Q53"/>
    <mergeCell ref="R52:R53"/>
    <mergeCell ref="S52:S53"/>
    <mergeCell ref="AB52:AB53"/>
    <mergeCell ref="T52:T53"/>
    <mergeCell ref="W52:W53"/>
    <mergeCell ref="X52:X53"/>
    <mergeCell ref="Y52:Y53"/>
    <mergeCell ref="Z52:Z53"/>
    <mergeCell ref="AB50:AB51"/>
    <mergeCell ref="I52:I53"/>
    <mergeCell ref="J52:J53"/>
    <mergeCell ref="K52:K53"/>
    <mergeCell ref="L52:L53"/>
    <mergeCell ref="M52:M53"/>
    <mergeCell ref="N52:N53"/>
    <mergeCell ref="O52:O53"/>
    <mergeCell ref="T50:T51"/>
    <mergeCell ref="W50:W51"/>
    <mergeCell ref="U50:U51"/>
    <mergeCell ref="V50:V51"/>
    <mergeCell ref="N50:N51"/>
    <mergeCell ref="O50:O51"/>
    <mergeCell ref="P50:P51"/>
    <mergeCell ref="Q50:Q51"/>
    <mergeCell ref="R50:R51"/>
    <mergeCell ref="S50:S51"/>
    <mergeCell ref="X48:X49"/>
    <mergeCell ref="Y48:Y49"/>
    <mergeCell ref="Z48:Z49"/>
    <mergeCell ref="AA48:AA49"/>
    <mergeCell ref="AB48:AB49"/>
    <mergeCell ref="I50:I51"/>
    <mergeCell ref="J50:J51"/>
    <mergeCell ref="K50:K51"/>
    <mergeCell ref="L50:L51"/>
    <mergeCell ref="M50:M51"/>
    <mergeCell ref="R48:R49"/>
    <mergeCell ref="S48:S49"/>
    <mergeCell ref="T48:T49"/>
    <mergeCell ref="W48:W49"/>
    <mergeCell ref="U48:U49"/>
    <mergeCell ref="V48:V49"/>
    <mergeCell ref="AA46:AA47"/>
    <mergeCell ref="U46:U47"/>
    <mergeCell ref="V46:V47"/>
    <mergeCell ref="AB46:AB47"/>
    <mergeCell ref="I48:I49"/>
    <mergeCell ref="J48:J49"/>
    <mergeCell ref="K48:K49"/>
    <mergeCell ref="L48:L49"/>
    <mergeCell ref="M48:M49"/>
    <mergeCell ref="N48:N49"/>
    <mergeCell ref="S46:S47"/>
    <mergeCell ref="T46:T47"/>
    <mergeCell ref="W46:W47"/>
    <mergeCell ref="X46:X47"/>
    <mergeCell ref="Y46:Y47"/>
    <mergeCell ref="Z46:Z47"/>
    <mergeCell ref="AB44:AB45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S44:S45"/>
    <mergeCell ref="W44:W45"/>
    <mergeCell ref="X44:X45"/>
    <mergeCell ref="Y44:Y45"/>
    <mergeCell ref="Z44:Z45"/>
    <mergeCell ref="AA44:AA45"/>
    <mergeCell ref="G48:G49"/>
    <mergeCell ref="N44:N45"/>
    <mergeCell ref="O44:O45"/>
    <mergeCell ref="P44:P45"/>
    <mergeCell ref="Q44:Q45"/>
    <mergeCell ref="R44:R45"/>
    <mergeCell ref="R46:R47"/>
    <mergeCell ref="O48:O49"/>
    <mergeCell ref="P48:P49"/>
    <mergeCell ref="Q48:Q49"/>
    <mergeCell ref="Z36:Z37"/>
    <mergeCell ref="AA36:AA37"/>
    <mergeCell ref="W36:W37"/>
    <mergeCell ref="X36:X37"/>
    <mergeCell ref="Y36:Y37"/>
    <mergeCell ref="B52:B53"/>
    <mergeCell ref="E52:E53"/>
    <mergeCell ref="F52:F53"/>
    <mergeCell ref="G52:G53"/>
    <mergeCell ref="J44:J45"/>
    <mergeCell ref="R36:R37"/>
    <mergeCell ref="S36:S37"/>
    <mergeCell ref="B50:B51"/>
    <mergeCell ref="E50:E51"/>
    <mergeCell ref="F50:F51"/>
    <mergeCell ref="G50:G51"/>
    <mergeCell ref="K44:K45"/>
    <mergeCell ref="B48:B49"/>
    <mergeCell ref="E48:E49"/>
    <mergeCell ref="F48:F49"/>
    <mergeCell ref="N36:N37"/>
    <mergeCell ref="O36:O37"/>
    <mergeCell ref="P36:P37"/>
    <mergeCell ref="Q36:Q37"/>
    <mergeCell ref="A52:A53"/>
    <mergeCell ref="AB36:AB37"/>
    <mergeCell ref="B44:B45"/>
    <mergeCell ref="E44:E45"/>
    <mergeCell ref="F44:F45"/>
    <mergeCell ref="G44:G45"/>
    <mergeCell ref="L36:L37"/>
    <mergeCell ref="M36:M37"/>
    <mergeCell ref="B46:B47"/>
    <mergeCell ref="E46:E47"/>
    <mergeCell ref="F46:F47"/>
    <mergeCell ref="G46:G47"/>
    <mergeCell ref="I44:I45"/>
    <mergeCell ref="L44:L45"/>
    <mergeCell ref="M44:M45"/>
    <mergeCell ref="G36:G37"/>
    <mergeCell ref="A15:A17"/>
    <mergeCell ref="B15:B17"/>
    <mergeCell ref="I36:I37"/>
    <mergeCell ref="J36:J37"/>
    <mergeCell ref="K36:K37"/>
    <mergeCell ref="A36:A37"/>
    <mergeCell ref="B36:B37"/>
    <mergeCell ref="C36:C37"/>
    <mergeCell ref="D36:D37"/>
    <mergeCell ref="E36:E37"/>
    <mergeCell ref="AA15:AA17"/>
    <mergeCell ref="AB15:AB17"/>
    <mergeCell ref="Q15:Q17"/>
    <mergeCell ref="R15:R17"/>
    <mergeCell ref="S15:S17"/>
    <mergeCell ref="T15:T17"/>
    <mergeCell ref="W15:W17"/>
    <mergeCell ref="X15:X17"/>
    <mergeCell ref="U15:U17"/>
    <mergeCell ref="V15:V17"/>
    <mergeCell ref="A50:A51"/>
    <mergeCell ref="AA10:AA12"/>
    <mergeCell ref="AB10:AB12"/>
    <mergeCell ref="I15:I17"/>
    <mergeCell ref="J15:J17"/>
    <mergeCell ref="K15:K17"/>
    <mergeCell ref="L15:L17"/>
    <mergeCell ref="M15:M17"/>
    <mergeCell ref="N15:N17"/>
    <mergeCell ref="O15:O17"/>
    <mergeCell ref="A48:A49"/>
    <mergeCell ref="S10:S12"/>
    <mergeCell ref="W10:W12"/>
    <mergeCell ref="X10:X12"/>
    <mergeCell ref="Y10:Y12"/>
    <mergeCell ref="A46:A47"/>
    <mergeCell ref="D15:D17"/>
    <mergeCell ref="E15:E17"/>
    <mergeCell ref="F15:F17"/>
    <mergeCell ref="Z10:Z12"/>
    <mergeCell ref="U7:U9"/>
    <mergeCell ref="P15:P17"/>
    <mergeCell ref="Y15:Y17"/>
    <mergeCell ref="Z15:Z17"/>
    <mergeCell ref="C15:C17"/>
    <mergeCell ref="N10:N12"/>
    <mergeCell ref="O10:O12"/>
    <mergeCell ref="P10:P12"/>
    <mergeCell ref="Q10:Q12"/>
    <mergeCell ref="G15:G17"/>
    <mergeCell ref="F10:F12"/>
    <mergeCell ref="G10:G12"/>
    <mergeCell ref="Z7:Z9"/>
    <mergeCell ref="AA7:AA9"/>
    <mergeCell ref="AB7:AB9"/>
    <mergeCell ref="I10:I12"/>
    <mergeCell ref="J10:J12"/>
    <mergeCell ref="K10:K12"/>
    <mergeCell ref="L10:L12"/>
    <mergeCell ref="W7:W9"/>
    <mergeCell ref="X7:X9"/>
    <mergeCell ref="Y7:Y9"/>
    <mergeCell ref="A10:A12"/>
    <mergeCell ref="B10:B12"/>
    <mergeCell ref="C10:C12"/>
    <mergeCell ref="D10:D12"/>
    <mergeCell ref="R10:R12"/>
    <mergeCell ref="E10:E12"/>
    <mergeCell ref="M7:M9"/>
    <mergeCell ref="N7:N9"/>
    <mergeCell ref="E3:G4"/>
    <mergeCell ref="H3:J4"/>
    <mergeCell ref="K3:M4"/>
    <mergeCell ref="N3:Y3"/>
    <mergeCell ref="P7:P9"/>
    <mergeCell ref="O7:O9"/>
    <mergeCell ref="Q7:Q9"/>
    <mergeCell ref="A7:A9"/>
    <mergeCell ref="B7:B9"/>
    <mergeCell ref="C7:C9"/>
    <mergeCell ref="D7:D9"/>
    <mergeCell ref="E7:E9"/>
    <mergeCell ref="F7:F9"/>
    <mergeCell ref="A3:A5"/>
    <mergeCell ref="B3:B5"/>
    <mergeCell ref="D3:D5"/>
    <mergeCell ref="Z3:Z5"/>
    <mergeCell ref="AA3:AA5"/>
    <mergeCell ref="N4:P4"/>
    <mergeCell ref="C41:C53"/>
    <mergeCell ref="D41:D53"/>
    <mergeCell ref="C3:C5"/>
    <mergeCell ref="C39:C40"/>
    <mergeCell ref="D39:D40"/>
    <mergeCell ref="G7:G9"/>
    <mergeCell ref="I7:I9"/>
    <mergeCell ref="J7:J9"/>
    <mergeCell ref="K7:K9"/>
    <mergeCell ref="AB3:AB5"/>
    <mergeCell ref="A38:AB38"/>
    <mergeCell ref="A6:AB6"/>
    <mergeCell ref="A2:H2"/>
    <mergeCell ref="A1:AA1"/>
    <mergeCell ref="T7:T9"/>
    <mergeCell ref="V7:V9"/>
    <mergeCell ref="T10:T12"/>
    <mergeCell ref="U10:U12"/>
    <mergeCell ref="V10:V12"/>
    <mergeCell ref="L7:L9"/>
    <mergeCell ref="R7:R9"/>
    <mergeCell ref="M10:M12"/>
    <mergeCell ref="S7:S9"/>
    <mergeCell ref="E55:G55"/>
    <mergeCell ref="A55:D55"/>
    <mergeCell ref="T36:T37"/>
    <mergeCell ref="U36:U37"/>
    <mergeCell ref="V36:V37"/>
    <mergeCell ref="T44:T45"/>
    <mergeCell ref="U44:U45"/>
    <mergeCell ref="V44:V45"/>
    <mergeCell ref="A44:A45"/>
    <mergeCell ref="F36:F37"/>
  </mergeCells>
  <printOptions/>
  <pageMargins left="0.1968503937007874" right="0.1968503937007874" top="0.3937007874015748" bottom="0.3937007874015748" header="0" footer="0"/>
  <pageSetup horizontalDpi="300" verticalDpi="300" orientation="landscape" paperSize="9" scale="53" r:id="rId1"/>
  <rowBreaks count="3" manualBreakCount="3">
    <brk id="14" max="27" man="1"/>
    <brk id="37" max="27" man="1"/>
    <brk id="49" max="27" man="1"/>
  </rowBreaks>
  <colBreaks count="1" manualBreakCount="1">
    <brk id="13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60" zoomScalePageLayoutView="0" workbookViewId="0" topLeftCell="A10">
      <selection activeCell="D16" sqref="D16"/>
    </sheetView>
  </sheetViews>
  <sheetFormatPr defaultColWidth="9.140625" defaultRowHeight="12.75"/>
  <cols>
    <col min="1" max="1" width="6.57421875" style="3" customWidth="1"/>
    <col min="2" max="2" width="34.7109375" style="2" customWidth="1"/>
    <col min="3" max="3" width="13.421875" style="16" customWidth="1"/>
    <col min="4" max="4" width="12.140625" style="16" customWidth="1"/>
    <col min="5" max="5" width="17.00390625" style="17" bestFit="1" customWidth="1"/>
    <col min="6" max="6" width="23.57421875" style="17" customWidth="1"/>
    <col min="7" max="7" width="21.140625" style="17" customWidth="1"/>
    <col min="8" max="8" width="11.7109375" style="16" bestFit="1" customWidth="1"/>
    <col min="9" max="9" width="18.57421875" style="17" customWidth="1"/>
    <col min="10" max="10" width="10.421875" style="16" bestFit="1" customWidth="1"/>
    <col min="11" max="16384" width="9.140625" style="16" customWidth="1"/>
  </cols>
  <sheetData>
    <row r="1" ht="15.75" thickBot="1">
      <c r="B1" s="2" t="s">
        <v>74</v>
      </c>
    </row>
    <row r="2" spans="1:16" ht="15" customHeight="1">
      <c r="A2" s="117" t="s">
        <v>75</v>
      </c>
      <c r="B2" s="150" t="s">
        <v>76</v>
      </c>
      <c r="C2" s="152" t="s">
        <v>78</v>
      </c>
      <c r="D2" s="154" t="s">
        <v>77</v>
      </c>
      <c r="E2" s="155"/>
      <c r="F2" s="156" t="s">
        <v>84</v>
      </c>
      <c r="G2" s="156" t="s">
        <v>81</v>
      </c>
      <c r="H2" s="144" t="s">
        <v>82</v>
      </c>
      <c r="I2" s="146" t="s">
        <v>89</v>
      </c>
      <c r="J2" s="148" t="s">
        <v>82</v>
      </c>
      <c r="K2" s="19"/>
      <c r="L2" s="19"/>
      <c r="M2" s="19"/>
      <c r="N2" s="19"/>
      <c r="O2" s="19"/>
      <c r="P2" s="19"/>
    </row>
    <row r="3" spans="1:10" ht="74.25" customHeight="1" thickBot="1">
      <c r="A3" s="108"/>
      <c r="B3" s="151"/>
      <c r="C3" s="153"/>
      <c r="D3" s="18" t="s">
        <v>79</v>
      </c>
      <c r="E3" s="39" t="s">
        <v>80</v>
      </c>
      <c r="F3" s="157"/>
      <c r="G3" s="157"/>
      <c r="H3" s="145"/>
      <c r="I3" s="147"/>
      <c r="J3" s="149"/>
    </row>
    <row r="4" spans="1:10" ht="81.75" customHeight="1">
      <c r="A4" s="44">
        <v>1</v>
      </c>
      <c r="B4" s="13" t="s">
        <v>1</v>
      </c>
      <c r="C4" s="20">
        <v>2205011053</v>
      </c>
      <c r="D4" s="27">
        <v>44193</v>
      </c>
      <c r="E4" s="22">
        <f>86756396.5+8982805.75</f>
        <v>95739202.25</v>
      </c>
      <c r="F4" s="22"/>
      <c r="G4" s="22">
        <v>53890320</v>
      </c>
      <c r="H4" s="55">
        <f>G4*100/E4</f>
        <v>56.288666223976186</v>
      </c>
      <c r="I4" s="41"/>
      <c r="J4" s="62"/>
    </row>
    <row r="5" spans="1:10" ht="60">
      <c r="A5" s="44">
        <f>A4+1</f>
        <v>2</v>
      </c>
      <c r="B5" s="13" t="s">
        <v>0</v>
      </c>
      <c r="C5" s="20">
        <v>2205003292</v>
      </c>
      <c r="D5" s="21">
        <v>44195</v>
      </c>
      <c r="E5" s="67">
        <v>179405942.06</v>
      </c>
      <c r="F5" s="22"/>
      <c r="G5" s="22">
        <v>6183752.35</v>
      </c>
      <c r="H5" s="55">
        <f>G5*100/E5</f>
        <v>3.4467935002576024</v>
      </c>
      <c r="I5" s="42">
        <v>147603294.69</v>
      </c>
      <c r="J5" s="55">
        <f>I5*100/E5</f>
        <v>82.2733589507509</v>
      </c>
    </row>
    <row r="6" spans="1:10" ht="30">
      <c r="A6" s="44">
        <f>A5+1</f>
        <v>3</v>
      </c>
      <c r="B6" s="13" t="s">
        <v>10</v>
      </c>
      <c r="C6" s="20">
        <v>2205009907</v>
      </c>
      <c r="D6" s="21">
        <v>43809</v>
      </c>
      <c r="E6" s="22">
        <v>281522</v>
      </c>
      <c r="F6" s="22">
        <v>0</v>
      </c>
      <c r="G6" s="22">
        <v>0</v>
      </c>
      <c r="H6" s="56">
        <v>0</v>
      </c>
      <c r="I6" s="42"/>
      <c r="J6" s="56"/>
    </row>
    <row r="7" spans="1:10" ht="30">
      <c r="A7" s="45">
        <f aca="true" t="shared" si="0" ref="A7:A26">A6+1</f>
        <v>4</v>
      </c>
      <c r="B7" s="15" t="s">
        <v>27</v>
      </c>
      <c r="C7" s="23" t="s">
        <v>83</v>
      </c>
      <c r="D7" s="23" t="s">
        <v>83</v>
      </c>
      <c r="E7" s="24" t="s">
        <v>83</v>
      </c>
      <c r="F7" s="24" t="s">
        <v>83</v>
      </c>
      <c r="G7" s="24" t="s">
        <v>83</v>
      </c>
      <c r="H7" s="57" t="s">
        <v>83</v>
      </c>
      <c r="I7" s="42"/>
      <c r="J7" s="56"/>
    </row>
    <row r="8" spans="1:10" ht="45">
      <c r="A8" s="46">
        <f t="shared" si="0"/>
        <v>5</v>
      </c>
      <c r="B8" s="25" t="s">
        <v>26</v>
      </c>
      <c r="C8" s="20">
        <v>2205003302</v>
      </c>
      <c r="D8" s="21">
        <v>44181</v>
      </c>
      <c r="E8" s="22">
        <v>0</v>
      </c>
      <c r="F8" s="22" t="s">
        <v>83</v>
      </c>
      <c r="G8" s="22">
        <v>0</v>
      </c>
      <c r="H8" s="56">
        <v>0</v>
      </c>
      <c r="I8" s="42"/>
      <c r="J8" s="56"/>
    </row>
    <row r="9" spans="1:10" ht="45">
      <c r="A9" s="45">
        <f>A8+1</f>
        <v>6</v>
      </c>
      <c r="B9" s="26" t="s">
        <v>29</v>
      </c>
      <c r="C9" s="23" t="s">
        <v>83</v>
      </c>
      <c r="D9" s="23" t="s">
        <v>83</v>
      </c>
      <c r="E9" s="24" t="s">
        <v>83</v>
      </c>
      <c r="F9" s="24" t="s">
        <v>83</v>
      </c>
      <c r="G9" s="24" t="s">
        <v>83</v>
      </c>
      <c r="H9" s="57" t="s">
        <v>83</v>
      </c>
      <c r="I9" s="42"/>
      <c r="J9" s="56"/>
    </row>
    <row r="10" spans="1:10" ht="45.75" thickBot="1">
      <c r="A10" s="47">
        <f t="shared" si="0"/>
        <v>7</v>
      </c>
      <c r="B10" s="32" t="s">
        <v>30</v>
      </c>
      <c r="C10" s="33" t="s">
        <v>83</v>
      </c>
      <c r="D10" s="33" t="s">
        <v>83</v>
      </c>
      <c r="E10" s="34" t="s">
        <v>83</v>
      </c>
      <c r="F10" s="34" t="s">
        <v>83</v>
      </c>
      <c r="G10" s="34" t="s">
        <v>83</v>
      </c>
      <c r="H10" s="58" t="s">
        <v>83</v>
      </c>
      <c r="I10" s="64"/>
      <c r="J10" s="60"/>
    </row>
    <row r="11" spans="1:10" ht="72.75" customHeight="1" thickTop="1">
      <c r="A11" s="48">
        <f t="shared" si="0"/>
        <v>8</v>
      </c>
      <c r="B11" s="28" t="s">
        <v>18</v>
      </c>
      <c r="C11" s="29">
        <v>2205002838</v>
      </c>
      <c r="D11" s="30">
        <v>44195</v>
      </c>
      <c r="E11" s="31">
        <v>3074691.05</v>
      </c>
      <c r="F11" s="31">
        <v>0</v>
      </c>
      <c r="G11" s="31">
        <v>0</v>
      </c>
      <c r="H11" s="59">
        <v>0</v>
      </c>
      <c r="I11" s="63"/>
      <c r="J11" s="59"/>
    </row>
    <row r="12" spans="1:10" ht="72.75" customHeight="1">
      <c r="A12" s="46">
        <f t="shared" si="0"/>
        <v>9</v>
      </c>
      <c r="B12" s="14" t="s">
        <v>7</v>
      </c>
      <c r="C12" s="20">
        <v>2205002820</v>
      </c>
      <c r="D12" s="21">
        <v>44176</v>
      </c>
      <c r="E12" s="22">
        <v>9242127.04</v>
      </c>
      <c r="F12" s="22">
        <v>1252422.58</v>
      </c>
      <c r="G12" s="22">
        <v>0</v>
      </c>
      <c r="H12" s="56">
        <v>0</v>
      </c>
      <c r="I12" s="42"/>
      <c r="J12" s="56"/>
    </row>
    <row r="13" spans="1:10" ht="72.75" customHeight="1">
      <c r="A13" s="46">
        <f t="shared" si="0"/>
        <v>10</v>
      </c>
      <c r="B13" s="14" t="s">
        <v>8</v>
      </c>
      <c r="C13" s="20">
        <v>2205002725</v>
      </c>
      <c r="D13" s="21">
        <v>44195</v>
      </c>
      <c r="E13" s="22">
        <v>16524917.83</v>
      </c>
      <c r="F13" s="22">
        <v>6929805.48</v>
      </c>
      <c r="G13" s="22">
        <v>0</v>
      </c>
      <c r="H13" s="56">
        <v>0</v>
      </c>
      <c r="I13" s="42"/>
      <c r="J13" s="56"/>
    </row>
    <row r="14" spans="1:10" ht="72.75" customHeight="1">
      <c r="A14" s="46">
        <f t="shared" si="0"/>
        <v>11</v>
      </c>
      <c r="B14" s="14" t="s">
        <v>19</v>
      </c>
      <c r="C14" s="20">
        <v>2205002806</v>
      </c>
      <c r="D14" s="21">
        <v>44195</v>
      </c>
      <c r="E14" s="22">
        <v>4683034.72</v>
      </c>
      <c r="F14" s="22">
        <v>0</v>
      </c>
      <c r="G14" s="22">
        <v>0</v>
      </c>
      <c r="H14" s="56">
        <v>0</v>
      </c>
      <c r="I14" s="42"/>
      <c r="J14" s="56"/>
    </row>
    <row r="15" spans="1:10" ht="72.75" customHeight="1">
      <c r="A15" s="46">
        <f t="shared" si="0"/>
        <v>12</v>
      </c>
      <c r="B15" s="14" t="s">
        <v>20</v>
      </c>
      <c r="C15" s="20">
        <v>2205002901</v>
      </c>
      <c r="D15" s="21">
        <v>44195</v>
      </c>
      <c r="E15" s="22">
        <v>8144073.76</v>
      </c>
      <c r="F15" s="22">
        <v>0</v>
      </c>
      <c r="G15" s="22">
        <v>0</v>
      </c>
      <c r="H15" s="56">
        <v>0</v>
      </c>
      <c r="I15" s="42"/>
      <c r="J15" s="56"/>
    </row>
    <row r="16" spans="1:10" ht="90">
      <c r="A16" s="46">
        <f t="shared" si="0"/>
        <v>13</v>
      </c>
      <c r="B16" s="14" t="s">
        <v>37</v>
      </c>
      <c r="C16" s="20">
        <v>2205006737</v>
      </c>
      <c r="D16" s="21">
        <v>44195</v>
      </c>
      <c r="E16" s="22">
        <v>8249504.36</v>
      </c>
      <c r="F16" s="22">
        <v>331739.63</v>
      </c>
      <c r="G16" s="22">
        <v>0</v>
      </c>
      <c r="H16" s="56">
        <v>0</v>
      </c>
      <c r="I16" s="42"/>
      <c r="J16" s="56"/>
    </row>
    <row r="17" spans="1:10" ht="72.75" customHeight="1" thickBot="1">
      <c r="A17" s="49">
        <f t="shared" si="0"/>
        <v>14</v>
      </c>
      <c r="B17" s="35" t="s">
        <v>21</v>
      </c>
      <c r="C17" s="36">
        <v>2205006007</v>
      </c>
      <c r="D17" s="38">
        <v>44195</v>
      </c>
      <c r="E17" s="37">
        <v>47037992.33</v>
      </c>
      <c r="F17" s="37">
        <v>31836538.03</v>
      </c>
      <c r="G17" s="37">
        <v>0</v>
      </c>
      <c r="H17" s="60">
        <v>0</v>
      </c>
      <c r="I17" s="65">
        <v>31836538.03</v>
      </c>
      <c r="J17" s="66">
        <f>I17*100/E17</f>
        <v>67.68260389739301</v>
      </c>
    </row>
    <row r="18" spans="1:10" ht="78.75" customHeight="1" thickTop="1">
      <c r="A18" s="48">
        <f t="shared" si="0"/>
        <v>15</v>
      </c>
      <c r="B18" s="28" t="s">
        <v>31</v>
      </c>
      <c r="C18" s="29">
        <v>2205009826</v>
      </c>
      <c r="D18" s="30">
        <v>44186</v>
      </c>
      <c r="E18" s="31">
        <v>1537482.94</v>
      </c>
      <c r="F18" s="31">
        <v>0</v>
      </c>
      <c r="G18" s="31">
        <v>0</v>
      </c>
      <c r="H18" s="59">
        <v>0</v>
      </c>
      <c r="I18" s="63"/>
      <c r="J18" s="59"/>
    </row>
    <row r="19" spans="1:10" ht="80.25" customHeight="1">
      <c r="A19" s="46">
        <f t="shared" si="0"/>
        <v>16</v>
      </c>
      <c r="B19" s="14" t="s">
        <v>2</v>
      </c>
      <c r="C19" s="20">
        <v>2205011335</v>
      </c>
      <c r="D19" s="21">
        <v>44176</v>
      </c>
      <c r="E19" s="22">
        <v>2100805.08</v>
      </c>
      <c r="F19" s="22">
        <v>0</v>
      </c>
      <c r="G19" s="22">
        <v>0</v>
      </c>
      <c r="H19" s="56">
        <v>0</v>
      </c>
      <c r="I19" s="42"/>
      <c r="J19" s="56"/>
    </row>
    <row r="20" spans="1:10" ht="78.75" customHeight="1">
      <c r="A20" s="46">
        <f t="shared" si="0"/>
        <v>17</v>
      </c>
      <c r="B20" s="14" t="s">
        <v>3</v>
      </c>
      <c r="C20" s="20">
        <v>2205011712</v>
      </c>
      <c r="D20" s="21">
        <v>44187</v>
      </c>
      <c r="E20" s="22">
        <v>2340048.5</v>
      </c>
      <c r="F20" s="22">
        <v>0</v>
      </c>
      <c r="G20" s="22">
        <v>0</v>
      </c>
      <c r="H20" s="56">
        <v>0</v>
      </c>
      <c r="I20" s="42"/>
      <c r="J20" s="56"/>
    </row>
    <row r="21" spans="1:10" ht="77.25" customHeight="1">
      <c r="A21" s="46">
        <f t="shared" si="0"/>
        <v>18</v>
      </c>
      <c r="B21" s="14" t="s">
        <v>22</v>
      </c>
      <c r="C21" s="20">
        <v>2205012723</v>
      </c>
      <c r="D21" s="21">
        <v>44195</v>
      </c>
      <c r="E21" s="22">
        <v>1572578.52</v>
      </c>
      <c r="F21" s="22">
        <v>0</v>
      </c>
      <c r="G21" s="22">
        <v>0</v>
      </c>
      <c r="H21" s="56">
        <v>0</v>
      </c>
      <c r="I21" s="42"/>
      <c r="J21" s="56"/>
    </row>
    <row r="22" spans="1:10" ht="79.5" customHeight="1">
      <c r="A22" s="46">
        <f t="shared" si="0"/>
        <v>19</v>
      </c>
      <c r="B22" s="14" t="s">
        <v>32</v>
      </c>
      <c r="C22" s="20">
        <v>2205012561</v>
      </c>
      <c r="D22" s="21">
        <v>44194</v>
      </c>
      <c r="E22" s="22">
        <v>4084742.32</v>
      </c>
      <c r="F22" s="22">
        <v>0</v>
      </c>
      <c r="G22" s="22">
        <v>0</v>
      </c>
      <c r="H22" s="56">
        <v>0</v>
      </c>
      <c r="I22" s="42"/>
      <c r="J22" s="56"/>
    </row>
    <row r="23" spans="1:10" ht="80.25" customHeight="1">
      <c r="A23" s="46">
        <f t="shared" si="0"/>
        <v>20</v>
      </c>
      <c r="B23" s="14" t="s">
        <v>5</v>
      </c>
      <c r="C23" s="20">
        <v>2205002757</v>
      </c>
      <c r="D23" s="21">
        <v>44187</v>
      </c>
      <c r="E23" s="22">
        <v>1596417.38</v>
      </c>
      <c r="F23" s="22">
        <v>0</v>
      </c>
      <c r="G23" s="22">
        <v>0</v>
      </c>
      <c r="H23" s="56">
        <v>0</v>
      </c>
      <c r="I23" s="42"/>
      <c r="J23" s="56"/>
    </row>
    <row r="24" spans="1:10" ht="81" customHeight="1">
      <c r="A24" s="46">
        <f t="shared" si="0"/>
        <v>21</v>
      </c>
      <c r="B24" s="14" t="s">
        <v>4</v>
      </c>
      <c r="C24" s="20">
        <v>2205002764</v>
      </c>
      <c r="D24" s="21">
        <v>44189</v>
      </c>
      <c r="E24" s="22">
        <v>2289057.68</v>
      </c>
      <c r="F24" s="22">
        <v>0</v>
      </c>
      <c r="G24" s="22">
        <v>0</v>
      </c>
      <c r="H24" s="56">
        <v>0</v>
      </c>
      <c r="I24" s="42"/>
      <c r="J24" s="56"/>
    </row>
    <row r="25" spans="1:10" ht="81.75" customHeight="1">
      <c r="A25" s="46">
        <f t="shared" si="0"/>
        <v>22</v>
      </c>
      <c r="B25" s="14" t="s">
        <v>11</v>
      </c>
      <c r="C25" s="20">
        <v>2205002958</v>
      </c>
      <c r="D25" s="21">
        <v>43987</v>
      </c>
      <c r="E25" s="22">
        <v>2515756.6</v>
      </c>
      <c r="F25" s="22">
        <v>0</v>
      </c>
      <c r="G25" s="22">
        <v>0</v>
      </c>
      <c r="H25" s="56">
        <v>0</v>
      </c>
      <c r="I25" s="42"/>
      <c r="J25" s="56"/>
    </row>
    <row r="26" spans="1:10" ht="78" customHeight="1">
      <c r="A26" s="46">
        <f t="shared" si="0"/>
        <v>23</v>
      </c>
      <c r="B26" s="14" t="s">
        <v>6</v>
      </c>
      <c r="C26" s="20">
        <v>2205009819</v>
      </c>
      <c r="D26" s="21">
        <v>44064</v>
      </c>
      <c r="E26" s="22">
        <v>4073337.12</v>
      </c>
      <c r="F26" s="22">
        <v>1176899</v>
      </c>
      <c r="G26" s="22">
        <v>0</v>
      </c>
      <c r="H26" s="56">
        <v>0</v>
      </c>
      <c r="I26" s="42"/>
      <c r="J26" s="56"/>
    </row>
    <row r="27" spans="1:10" ht="81.75" customHeight="1" thickBot="1">
      <c r="A27" s="49">
        <f>A26+1</f>
        <v>24</v>
      </c>
      <c r="B27" s="35" t="s">
        <v>9</v>
      </c>
      <c r="C27" s="36">
        <v>2205006416</v>
      </c>
      <c r="D27" s="38">
        <v>44190</v>
      </c>
      <c r="E27" s="37">
        <v>1899919</v>
      </c>
      <c r="F27" s="37">
        <v>0</v>
      </c>
      <c r="G27" s="37">
        <v>0</v>
      </c>
      <c r="H27" s="60">
        <v>0</v>
      </c>
      <c r="I27" s="65"/>
      <c r="J27" s="60"/>
    </row>
    <row r="28" spans="1:10" ht="30.75" thickTop="1">
      <c r="A28" s="48">
        <f aca="true" t="shared" si="1" ref="A28:A37">A27+1</f>
        <v>25</v>
      </c>
      <c r="B28" s="10" t="s">
        <v>25</v>
      </c>
      <c r="C28" s="29">
        <v>2205002718</v>
      </c>
      <c r="D28" s="30">
        <v>44141</v>
      </c>
      <c r="E28" s="31">
        <v>1800640.97</v>
      </c>
      <c r="F28" s="31">
        <v>0</v>
      </c>
      <c r="G28" s="31">
        <v>0</v>
      </c>
      <c r="H28" s="59">
        <v>0</v>
      </c>
      <c r="I28" s="63"/>
      <c r="J28" s="59"/>
    </row>
    <row r="29" spans="1:10" ht="80.25" customHeight="1" thickBot="1">
      <c r="A29" s="49">
        <f t="shared" si="1"/>
        <v>26</v>
      </c>
      <c r="B29" s="35" t="s">
        <v>12</v>
      </c>
      <c r="C29" s="36">
        <v>2205006381</v>
      </c>
      <c r="D29" s="38">
        <v>44000</v>
      </c>
      <c r="E29" s="37">
        <v>1374979.72</v>
      </c>
      <c r="F29" s="37">
        <v>0</v>
      </c>
      <c r="G29" s="37">
        <v>0</v>
      </c>
      <c r="H29" s="60">
        <v>0</v>
      </c>
      <c r="I29" s="65"/>
      <c r="J29" s="60"/>
    </row>
    <row r="30" spans="1:10" ht="30.75" thickTop="1">
      <c r="A30" s="48">
        <f t="shared" si="1"/>
        <v>27</v>
      </c>
      <c r="B30" s="10" t="s">
        <v>28</v>
      </c>
      <c r="C30" s="29">
        <v>2205003408</v>
      </c>
      <c r="D30" s="30">
        <v>43858</v>
      </c>
      <c r="E30" s="31">
        <v>410365</v>
      </c>
      <c r="F30" s="31">
        <v>0</v>
      </c>
      <c r="G30" s="31">
        <v>0</v>
      </c>
      <c r="H30" s="59">
        <v>0</v>
      </c>
      <c r="I30" s="63"/>
      <c r="J30" s="59"/>
    </row>
    <row r="31" spans="1:10" ht="78" customHeight="1">
      <c r="A31" s="46">
        <f t="shared" si="1"/>
        <v>28</v>
      </c>
      <c r="B31" s="14" t="s">
        <v>23</v>
      </c>
      <c r="C31" s="20">
        <v>2205006663</v>
      </c>
      <c r="D31" s="21">
        <v>43993</v>
      </c>
      <c r="E31" s="40">
        <v>508700.11</v>
      </c>
      <c r="F31" s="22">
        <v>0</v>
      </c>
      <c r="G31" s="22">
        <v>0</v>
      </c>
      <c r="H31" s="56">
        <v>0</v>
      </c>
      <c r="I31" s="42"/>
      <c r="J31" s="56"/>
    </row>
    <row r="32" spans="1:10" ht="72.75" customHeight="1">
      <c r="A32" s="46">
        <f t="shared" si="1"/>
        <v>29</v>
      </c>
      <c r="B32" s="14" t="s">
        <v>24</v>
      </c>
      <c r="C32" s="20">
        <v>2205006670</v>
      </c>
      <c r="D32" s="21">
        <v>43896</v>
      </c>
      <c r="E32" s="22">
        <v>676984</v>
      </c>
      <c r="F32" s="22">
        <v>0</v>
      </c>
      <c r="G32" s="22">
        <v>0</v>
      </c>
      <c r="H32" s="56">
        <v>0</v>
      </c>
      <c r="I32" s="42"/>
      <c r="J32" s="56"/>
    </row>
    <row r="33" spans="1:10" ht="45.75" customHeight="1">
      <c r="A33" s="46">
        <f t="shared" si="1"/>
        <v>30</v>
      </c>
      <c r="B33" s="14" t="s">
        <v>13</v>
      </c>
      <c r="C33" s="20">
        <v>2205006688</v>
      </c>
      <c r="D33" s="21">
        <v>43872</v>
      </c>
      <c r="E33" s="22">
        <v>1317254</v>
      </c>
      <c r="F33" s="22">
        <v>0</v>
      </c>
      <c r="G33" s="22">
        <v>0</v>
      </c>
      <c r="H33" s="56">
        <v>0</v>
      </c>
      <c r="I33" s="42"/>
      <c r="J33" s="56"/>
    </row>
    <row r="34" spans="1:10" ht="45.75" customHeight="1">
      <c r="A34" s="46">
        <f t="shared" si="1"/>
        <v>31</v>
      </c>
      <c r="B34" s="14" t="s">
        <v>14</v>
      </c>
      <c r="C34" s="20">
        <v>2205011455</v>
      </c>
      <c r="D34" s="21">
        <v>43824</v>
      </c>
      <c r="E34" s="22">
        <v>759744</v>
      </c>
      <c r="F34" s="22">
        <v>0</v>
      </c>
      <c r="G34" s="22">
        <v>0</v>
      </c>
      <c r="H34" s="56">
        <v>0</v>
      </c>
      <c r="I34" s="42"/>
      <c r="J34" s="56"/>
    </row>
    <row r="35" spans="1:10" ht="45.75" customHeight="1">
      <c r="A35" s="46">
        <f t="shared" si="1"/>
        <v>32</v>
      </c>
      <c r="B35" s="14" t="s">
        <v>15</v>
      </c>
      <c r="C35" s="20">
        <v>2205007152</v>
      </c>
      <c r="D35" s="21">
        <v>43824</v>
      </c>
      <c r="E35" s="22">
        <v>614324</v>
      </c>
      <c r="F35" s="22">
        <v>0</v>
      </c>
      <c r="G35" s="22">
        <v>0</v>
      </c>
      <c r="H35" s="56">
        <v>0</v>
      </c>
      <c r="I35" s="42"/>
      <c r="J35" s="56"/>
    </row>
    <row r="36" spans="1:10" ht="45.75" customHeight="1">
      <c r="A36" s="46">
        <f t="shared" si="1"/>
        <v>33</v>
      </c>
      <c r="B36" s="14" t="s">
        <v>16</v>
      </c>
      <c r="C36" s="20">
        <v>2205006720</v>
      </c>
      <c r="D36" s="21">
        <v>43983</v>
      </c>
      <c r="E36" s="22">
        <v>2254482</v>
      </c>
      <c r="F36" s="22">
        <v>600000</v>
      </c>
      <c r="G36" s="22">
        <v>0</v>
      </c>
      <c r="H36" s="56">
        <v>0</v>
      </c>
      <c r="I36" s="42"/>
      <c r="J36" s="56"/>
    </row>
    <row r="37" spans="1:10" ht="45.75" customHeight="1" thickBot="1">
      <c r="A37" s="50">
        <f t="shared" si="1"/>
        <v>34</v>
      </c>
      <c r="B37" s="51" t="s">
        <v>17</v>
      </c>
      <c r="C37" s="52">
        <v>2205006705</v>
      </c>
      <c r="D37" s="53">
        <v>43958</v>
      </c>
      <c r="E37" s="54">
        <v>537756</v>
      </c>
      <c r="F37" s="54">
        <v>0</v>
      </c>
      <c r="G37" s="54">
        <v>0</v>
      </c>
      <c r="H37" s="61">
        <v>0</v>
      </c>
      <c r="I37" s="43"/>
      <c r="J37" s="61"/>
    </row>
  </sheetData>
  <sheetProtection/>
  <mergeCells count="9">
    <mergeCell ref="H2:H3"/>
    <mergeCell ref="I2:I3"/>
    <mergeCell ref="J2:J3"/>
    <mergeCell ref="A2:A3"/>
    <mergeCell ref="B2:B3"/>
    <mergeCell ref="C2:C3"/>
    <mergeCell ref="D2:E2"/>
    <mergeCell ref="F2:F3"/>
    <mergeCell ref="G2:G3"/>
  </mergeCells>
  <printOptions/>
  <pageMargins left="0.31496062992125984" right="0.31496062992125984" top="0.35433070866141736" bottom="0.15748031496062992" header="0" footer="0"/>
  <pageSetup horizontalDpi="300" verticalDpi="300" orientation="portrait" paperSize="9" scale="58" r:id="rId1"/>
  <rowBreaks count="2" manualBreakCount="2">
    <brk id="19" max="9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ros</cp:lastModifiedBy>
  <cp:lastPrinted>2021-01-12T04:53:24Z</cp:lastPrinted>
  <dcterms:created xsi:type="dcterms:W3CDTF">1996-10-08T23:32:33Z</dcterms:created>
  <dcterms:modified xsi:type="dcterms:W3CDTF">2021-01-13T02:02:43Z</dcterms:modified>
  <cp:category/>
  <cp:version/>
  <cp:contentType/>
  <cp:contentStatus/>
</cp:coreProperties>
</file>